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Лист2!$A$9:$I$251</definedName>
    <definedName name="_xlnm.Print_Area" localSheetId="1">Лист2!$A$1:$L$256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6" i="2"/>
  <c r="F119"/>
  <c r="I114"/>
  <c r="F118"/>
  <c r="F117"/>
  <c r="F116"/>
  <c r="F115"/>
  <c r="L114"/>
  <c r="K114"/>
  <c r="J114"/>
  <c r="H114"/>
  <c r="G114"/>
  <c r="I214"/>
  <c r="I172"/>
  <c r="I136"/>
  <c r="I130"/>
  <c r="I100"/>
  <c r="I94"/>
  <c r="I88"/>
  <c r="I57"/>
  <c r="I40"/>
  <c r="I76"/>
  <c r="I106"/>
  <c r="I112"/>
  <c r="F114" l="1"/>
  <c r="J196"/>
  <c r="J88"/>
  <c r="I220" l="1"/>
  <c r="I216" l="1"/>
  <c r="J124" l="1"/>
  <c r="L248"/>
  <c r="K248"/>
  <c r="I248"/>
  <c r="H248"/>
  <c r="G248"/>
  <c r="J194"/>
  <c r="F194" s="1"/>
  <c r="F230"/>
  <c r="J240"/>
  <c r="F242"/>
  <c r="F236"/>
  <c r="F224"/>
  <c r="F218"/>
  <c r="F212"/>
  <c r="F206"/>
  <c r="F200"/>
  <c r="F188"/>
  <c r="F182"/>
  <c r="F176"/>
  <c r="F170"/>
  <c r="F164"/>
  <c r="F158"/>
  <c r="F152"/>
  <c r="J248" l="1"/>
  <c r="F146"/>
  <c r="F140"/>
  <c r="F134"/>
  <c r="F128"/>
  <c r="H123"/>
  <c r="I123"/>
  <c r="J123"/>
  <c r="K123"/>
  <c r="L123"/>
  <c r="F122"/>
  <c r="F110"/>
  <c r="F104" l="1"/>
  <c r="F98"/>
  <c r="F92"/>
  <c r="F80"/>
  <c r="F86"/>
  <c r="F74"/>
  <c r="F68"/>
  <c r="F57"/>
  <c r="F62"/>
  <c r="F56"/>
  <c r="F50"/>
  <c r="F44"/>
  <c r="F45"/>
  <c r="F38"/>
  <c r="F32"/>
  <c r="F26"/>
  <c r="F20"/>
  <c r="F14"/>
  <c r="G15"/>
  <c r="H15"/>
  <c r="I15"/>
  <c r="J15"/>
  <c r="K15"/>
  <c r="L15"/>
  <c r="F248" l="1"/>
  <c r="F245"/>
  <c r="F244"/>
  <c r="F243"/>
  <c r="F241"/>
  <c r="L240"/>
  <c r="K240"/>
  <c r="I240"/>
  <c r="H240"/>
  <c r="G240"/>
  <c r="F240" l="1"/>
  <c r="J121"/>
  <c r="J82"/>
  <c r="J81"/>
  <c r="J79"/>
  <c r="J16"/>
  <c r="J13"/>
  <c r="I13"/>
  <c r="F19" l="1"/>
  <c r="F21"/>
  <c r="F22"/>
  <c r="F23"/>
  <c r="F25"/>
  <c r="F27"/>
  <c r="F28"/>
  <c r="F29"/>
  <c r="F31"/>
  <c r="F33"/>
  <c r="F35"/>
  <c r="F37"/>
  <c r="F39"/>
  <c r="F41"/>
  <c r="F43"/>
  <c r="F46"/>
  <c r="F47"/>
  <c r="F49"/>
  <c r="F51"/>
  <c r="F52"/>
  <c r="F53"/>
  <c r="F55"/>
  <c r="F58"/>
  <c r="F59"/>
  <c r="F61"/>
  <c r="F63"/>
  <c r="F64"/>
  <c r="F65"/>
  <c r="F73"/>
  <c r="F75"/>
  <c r="F76"/>
  <c r="F77"/>
  <c r="F85"/>
  <c r="F87"/>
  <c r="F88"/>
  <c r="F89"/>
  <c r="F91"/>
  <c r="F93"/>
  <c r="F95"/>
  <c r="F97"/>
  <c r="F99"/>
  <c r="F100"/>
  <c r="F101"/>
  <c r="F103"/>
  <c r="F105"/>
  <c r="F107"/>
  <c r="F109"/>
  <c r="F111"/>
  <c r="F113"/>
  <c r="F127"/>
  <c r="F129"/>
  <c r="F131"/>
  <c r="F133"/>
  <c r="F135"/>
  <c r="F136"/>
  <c r="F137"/>
  <c r="F139"/>
  <c r="F141"/>
  <c r="F142"/>
  <c r="F143"/>
  <c r="F145"/>
  <c r="F147"/>
  <c r="F148"/>
  <c r="F149"/>
  <c r="F151"/>
  <c r="F153"/>
  <c r="F154"/>
  <c r="F155"/>
  <c r="F157"/>
  <c r="F159"/>
  <c r="F161"/>
  <c r="F163"/>
  <c r="F165"/>
  <c r="F166"/>
  <c r="F167"/>
  <c r="F173"/>
  <c r="F171"/>
  <c r="F169"/>
  <c r="F175"/>
  <c r="F177"/>
  <c r="F178"/>
  <c r="F179"/>
  <c r="F181"/>
  <c r="F183"/>
  <c r="F185"/>
  <c r="F187"/>
  <c r="F189"/>
  <c r="F190"/>
  <c r="F191"/>
  <c r="F199"/>
  <c r="F201"/>
  <c r="F202"/>
  <c r="F203"/>
  <c r="F205"/>
  <c r="F207"/>
  <c r="F208"/>
  <c r="F209"/>
  <c r="F211"/>
  <c r="F213"/>
  <c r="F215"/>
  <c r="F217"/>
  <c r="F219"/>
  <c r="F221"/>
  <c r="F223"/>
  <c r="F225"/>
  <c r="F226"/>
  <c r="F227"/>
  <c r="F229"/>
  <c r="F231"/>
  <c r="F232"/>
  <c r="F233"/>
  <c r="F235"/>
  <c r="F237"/>
  <c r="F238"/>
  <c r="F239"/>
  <c r="K234"/>
  <c r="L234"/>
  <c r="K228"/>
  <c r="L228"/>
  <c r="J216"/>
  <c r="K216"/>
  <c r="L216"/>
  <c r="L210"/>
  <c r="K204"/>
  <c r="L204"/>
  <c r="J198"/>
  <c r="K198"/>
  <c r="L198"/>
  <c r="K186"/>
  <c r="L186"/>
  <c r="K180"/>
  <c r="L180"/>
  <c r="K174"/>
  <c r="L174"/>
  <c r="L168"/>
  <c r="L162"/>
  <c r="L156"/>
  <c r="K150"/>
  <c r="L150"/>
  <c r="L144"/>
  <c r="K138"/>
  <c r="L138"/>
  <c r="L132"/>
  <c r="L121"/>
  <c r="L124"/>
  <c r="L125"/>
  <c r="L126"/>
  <c r="K108"/>
  <c r="L108"/>
  <c r="K102"/>
  <c r="L102"/>
  <c r="K96"/>
  <c r="L96"/>
  <c r="L90"/>
  <c r="L79"/>
  <c r="L81"/>
  <c r="L82"/>
  <c r="L83"/>
  <c r="L84"/>
  <c r="L67"/>
  <c r="L69"/>
  <c r="L249" s="1"/>
  <c r="L70"/>
  <c r="L71"/>
  <c r="L72"/>
  <c r="L66" s="1"/>
  <c r="L60"/>
  <c r="K60"/>
  <c r="L78" l="1"/>
  <c r="L120"/>
  <c r="L13"/>
  <c r="L247" s="1"/>
  <c r="L16"/>
  <c r="L250" s="1"/>
  <c r="L17"/>
  <c r="L251" s="1"/>
  <c r="L18"/>
  <c r="K13"/>
  <c r="K16"/>
  <c r="K17"/>
  <c r="K18"/>
  <c r="L54"/>
  <c r="L48"/>
  <c r="L42"/>
  <c r="L36"/>
  <c r="L30"/>
  <c r="L24"/>
  <c r="L12" l="1"/>
  <c r="L246" s="1"/>
  <c r="F214"/>
  <c r="I16"/>
  <c r="I234"/>
  <c r="J234"/>
  <c r="H234"/>
  <c r="G234"/>
  <c r="I84"/>
  <c r="I82"/>
  <c r="F234" l="1"/>
  <c r="I210"/>
  <c r="I124"/>
  <c r="I196"/>
  <c r="H94"/>
  <c r="F94" s="1"/>
  <c r="H112"/>
  <c r="F112" s="1"/>
  <c r="H172"/>
  <c r="F172" s="1"/>
  <c r="H160"/>
  <c r="F160" s="1"/>
  <c r="H106"/>
  <c r="F106" s="1"/>
  <c r="H40"/>
  <c r="F40" s="1"/>
  <c r="H34"/>
  <c r="F34" s="1"/>
  <c r="H121" l="1"/>
  <c r="I195"/>
  <c r="I193"/>
  <c r="I121"/>
  <c r="J60"/>
  <c r="I60"/>
  <c r="H60"/>
  <c r="G60"/>
  <c r="J186"/>
  <c r="I186"/>
  <c r="H186"/>
  <c r="G186"/>
  <c r="F186" l="1"/>
  <c r="F60"/>
  <c r="K210"/>
  <c r="K197"/>
  <c r="K196"/>
  <c r="K195"/>
  <c r="K193"/>
  <c r="K168"/>
  <c r="K162"/>
  <c r="K156"/>
  <c r="K144"/>
  <c r="K132"/>
  <c r="K126"/>
  <c r="K125"/>
  <c r="K124"/>
  <c r="K121"/>
  <c r="K90"/>
  <c r="K84"/>
  <c r="K83"/>
  <c r="K82"/>
  <c r="K81"/>
  <c r="K79"/>
  <c r="K24"/>
  <c r="K67"/>
  <c r="K69"/>
  <c r="K70"/>
  <c r="K71"/>
  <c r="K72"/>
  <c r="K66" s="1"/>
  <c r="J72"/>
  <c r="J66" s="1"/>
  <c r="K54"/>
  <c r="K48"/>
  <c r="K42"/>
  <c r="K36"/>
  <c r="K30"/>
  <c r="K249" l="1"/>
  <c r="K12"/>
  <c r="K120"/>
  <c r="K78"/>
  <c r="K251"/>
  <c r="K250"/>
  <c r="K192"/>
  <c r="K247"/>
  <c r="H184"/>
  <c r="F184" s="1"/>
  <c r="H195"/>
  <c r="K246" l="1"/>
  <c r="H124"/>
  <c r="G180"/>
  <c r="I180"/>
  <c r="J180"/>
  <c r="H180"/>
  <c r="G108"/>
  <c r="I108"/>
  <c r="J108"/>
  <c r="H108"/>
  <c r="F108" l="1"/>
  <c r="F180"/>
  <c r="G220"/>
  <c r="F220" s="1"/>
  <c r="G13" l="1"/>
  <c r="H13"/>
  <c r="F15"/>
  <c r="G16"/>
  <c r="H16"/>
  <c r="G17"/>
  <c r="H17"/>
  <c r="I17"/>
  <c r="J17"/>
  <c r="G193"/>
  <c r="H193"/>
  <c r="J193"/>
  <c r="G195"/>
  <c r="J195"/>
  <c r="G196"/>
  <c r="H196"/>
  <c r="G197"/>
  <c r="H197"/>
  <c r="I197"/>
  <c r="J197"/>
  <c r="G125"/>
  <c r="G123"/>
  <c r="G121"/>
  <c r="H102"/>
  <c r="I102"/>
  <c r="J102"/>
  <c r="H96"/>
  <c r="I96"/>
  <c r="J96"/>
  <c r="J90"/>
  <c r="I90"/>
  <c r="H90"/>
  <c r="H84"/>
  <c r="J84"/>
  <c r="H83"/>
  <c r="I83"/>
  <c r="J83"/>
  <c r="H81"/>
  <c r="I81"/>
  <c r="I249" s="1"/>
  <c r="H79"/>
  <c r="I79"/>
  <c r="H72"/>
  <c r="H66" s="1"/>
  <c r="I72"/>
  <c r="I66" s="1"/>
  <c r="H71"/>
  <c r="I71"/>
  <c r="J71"/>
  <c r="H70"/>
  <c r="I70"/>
  <c r="I250" s="1"/>
  <c r="J70"/>
  <c r="J250" s="1"/>
  <c r="H69"/>
  <c r="H249" s="1"/>
  <c r="I69"/>
  <c r="J69"/>
  <c r="H67"/>
  <c r="I67"/>
  <c r="J67"/>
  <c r="J249" l="1"/>
  <c r="F13"/>
  <c r="J78"/>
  <c r="I247"/>
  <c r="F196"/>
  <c r="F197"/>
  <c r="F193"/>
  <c r="F17"/>
  <c r="F195"/>
  <c r="F16"/>
  <c r="I78"/>
  <c r="H82"/>
  <c r="H250" s="1"/>
  <c r="H247"/>
  <c r="H78"/>
  <c r="J228" l="1"/>
  <c r="I228"/>
  <c r="H228"/>
  <c r="G228"/>
  <c r="F228" l="1"/>
  <c r="J174"/>
  <c r="I174"/>
  <c r="H174"/>
  <c r="G174"/>
  <c r="F174" l="1"/>
  <c r="J210" l="1"/>
  <c r="J204"/>
  <c r="J192" s="1"/>
  <c r="J168"/>
  <c r="J162"/>
  <c r="J156"/>
  <c r="J150"/>
  <c r="J144"/>
  <c r="J138"/>
  <c r="J132"/>
  <c r="J126"/>
  <c r="J120" s="1"/>
  <c r="J125"/>
  <c r="F123"/>
  <c r="F121"/>
  <c r="J54"/>
  <c r="J48"/>
  <c r="J42"/>
  <c r="J36"/>
  <c r="J30"/>
  <c r="J24"/>
  <c r="J18"/>
  <c r="J12" l="1"/>
  <c r="J246" s="1"/>
  <c r="J247"/>
  <c r="J251"/>
  <c r="G150"/>
  <c r="I150" l="1"/>
  <c r="H150"/>
  <c r="F150" l="1"/>
  <c r="I24"/>
  <c r="H24"/>
  <c r="G24"/>
  <c r="F24" l="1"/>
  <c r="G130"/>
  <c r="F130" s="1"/>
  <c r="G124" l="1"/>
  <c r="F124" s="1"/>
  <c r="G82"/>
  <c r="F82" s="1"/>
  <c r="H210" l="1"/>
  <c r="G210"/>
  <c r="I144"/>
  <c r="H144"/>
  <c r="G144"/>
  <c r="I138"/>
  <c r="H138"/>
  <c r="G138"/>
  <c r="I132"/>
  <c r="H132"/>
  <c r="G132"/>
  <c r="I126"/>
  <c r="H126"/>
  <c r="G126"/>
  <c r="G84"/>
  <c r="F84" s="1"/>
  <c r="F144" l="1"/>
  <c r="F138"/>
  <c r="F132"/>
  <c r="F126"/>
  <c r="F210"/>
  <c r="I18"/>
  <c r="H18"/>
  <c r="G18"/>
  <c r="F18" l="1"/>
  <c r="I204"/>
  <c r="H204"/>
  <c r="G204"/>
  <c r="G216"/>
  <c r="F204" l="1"/>
  <c r="I156"/>
  <c r="I125"/>
  <c r="H125"/>
  <c r="F125" l="1"/>
  <c r="G67"/>
  <c r="F67" s="1"/>
  <c r="G69"/>
  <c r="G70"/>
  <c r="F70" s="1"/>
  <c r="F250" s="1"/>
  <c r="G71"/>
  <c r="G72"/>
  <c r="F72" s="1"/>
  <c r="F69" l="1"/>
  <c r="F71"/>
  <c r="G250"/>
  <c r="G66"/>
  <c r="F66" s="1"/>
  <c r="G30" l="1"/>
  <c r="G79"/>
  <c r="F79" s="1"/>
  <c r="F247" s="1"/>
  <c r="G81"/>
  <c r="G83"/>
  <c r="G90"/>
  <c r="F90" s="1"/>
  <c r="G96"/>
  <c r="F96" s="1"/>
  <c r="G102"/>
  <c r="F102" s="1"/>
  <c r="G198"/>
  <c r="H198"/>
  <c r="I198"/>
  <c r="I222"/>
  <c r="H222"/>
  <c r="G222"/>
  <c r="H216"/>
  <c r="I168"/>
  <c r="H168"/>
  <c r="G168"/>
  <c r="I162"/>
  <c r="H162"/>
  <c r="G162"/>
  <c r="H156"/>
  <c r="G156"/>
  <c r="I54"/>
  <c r="H54"/>
  <c r="G54"/>
  <c r="I48"/>
  <c r="H48"/>
  <c r="G48"/>
  <c r="I42"/>
  <c r="H42"/>
  <c r="G42"/>
  <c r="G36"/>
  <c r="H36"/>
  <c r="I36"/>
  <c r="I30"/>
  <c r="F81" l="1"/>
  <c r="F249" s="1"/>
  <c r="G249"/>
  <c r="I192"/>
  <c r="I12"/>
  <c r="F42"/>
  <c r="F198"/>
  <c r="F156"/>
  <c r="F216"/>
  <c r="F83"/>
  <c r="F251" s="1"/>
  <c r="G251"/>
  <c r="F54"/>
  <c r="F168"/>
  <c r="F36"/>
  <c r="F48"/>
  <c r="F162"/>
  <c r="F222"/>
  <c r="I120"/>
  <c r="G78"/>
  <c r="F78" s="1"/>
  <c r="G247"/>
  <c r="G120"/>
  <c r="H120"/>
  <c r="G192"/>
  <c r="H192"/>
  <c r="G12"/>
  <c r="I251"/>
  <c r="H251"/>
  <c r="H30"/>
  <c r="F30" s="1"/>
  <c r="I246" l="1"/>
  <c r="F192"/>
  <c r="F120"/>
  <c r="G246"/>
  <c r="H12"/>
  <c r="H246" s="1"/>
  <c r="F12" l="1"/>
  <c r="F246" s="1"/>
</calcChain>
</file>

<file path=xl/sharedStrings.xml><?xml version="1.0" encoding="utf-8"?>
<sst xmlns="http://schemas.openxmlformats.org/spreadsheetml/2006/main" count="459" uniqueCount="195">
  <si>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</si>
  <si>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</si>
  <si>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</si>
  <si>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</si>
  <si>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</si>
  <si>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</si>
  <si>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</si>
  <si>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</si>
  <si>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</si>
  <si>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</si>
  <si>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</si>
  <si>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</si>
  <si>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</si>
  <si>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</si>
  <si>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</si>
  <si>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</si>
  <si>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</si>
  <si>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</si>
  <si>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</si>
  <si>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</si>
  <si>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</si>
  <si>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</si>
  <si>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</si>
  <si>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</si>
  <si>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</si>
  <si>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</si>
  <si>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</si>
  <si>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</si>
  <si>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</si>
  <si>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</si>
  <si>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</si>
  <si>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</si>
  <si>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</si>
  <si>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</si>
  <si>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</si>
  <si>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</si>
  <si>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</si>
  <si>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</si>
  <si>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</si>
  <si>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</si>
  <si>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</si>
  <si>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</si>
  <si>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</si>
  <si>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</si>
  <si>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</si>
  <si>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</si>
  <si>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</si>
  <si>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</si>
  <si>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</si>
  <si>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</si>
  <si>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</si>
  <si>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</si>
  <si>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</si>
  <si>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</si>
  <si>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</si>
  <si>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</si>
  <si>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</si>
  <si>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</si>
  <si>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</si>
  <si>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</si>
  <si>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</si>
  <si>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</si>
  <si>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</si>
  <si>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</si>
  <si>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</si>
  <si>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</si>
  <si>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</si>
  <si>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</si>
  <si>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</si>
  <si>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</si>
  <si>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</si>
  <si>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</si>
  <si>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</si>
  <si>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</si>
  <si>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</si>
  <si>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</si>
  <si>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</si>
  <si>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</si>
  <si>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</si>
  <si>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</si>
  <si>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</si>
  <si>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</si>
  <si>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</si>
  <si>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</si>
  <si>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</si>
  <si>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</si>
  <si>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</si>
  <si>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</si>
  <si>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</si>
  <si>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</si>
  <si>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</si>
  <si>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</si>
  <si>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</si>
  <si>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</si>
  <si>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</si>
  <si>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</si>
  <si>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</si>
  <si>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</si>
  <si>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</si>
  <si>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</si>
  <si>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</si>
  <si>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</si>
  <si>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</si>
  <si>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</si>
  <si>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</si>
  <si>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</si>
  <si>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</si>
  <si>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</si>
  <si>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</si>
  <si>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</si>
  <si>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</si>
  <si>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</si>
  <si>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</si>
  <si>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</si>
  <si>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</si>
  <si>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</si>
  <si>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</si>
  <si>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</si>
  <si>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</si>
  <si>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</si>
  <si>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</si>
  <si>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</si>
  <si>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</si>
  <si>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</si>
  <si>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</si>
  <si>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</si>
  <si>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</si>
  <si>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</si>
  <si>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</si>
  <si>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</si>
  <si>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</si>
  <si>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</si>
  <si>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</si>
  <si>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</si>
  <si>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</si>
  <si>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</si>
  <si>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</si>
  <si>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</si>
  <si>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</si>
  <si>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</si>
  <si>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</si>
  <si>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</si>
  <si>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</si>
  <si>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</si>
  <si>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</si>
  <si>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</si>
  <si>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</si>
  <si>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</si>
  <si>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</si>
  <si>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</si>
  <si>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</si>
  <si>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</si>
  <si>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</si>
  <si>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</si>
  <si>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</si>
  <si>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</si>
  <si>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</si>
  <si>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</si>
  <si>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</si>
  <si>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</si>
  <si>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</si>
  <si>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</si>
  <si>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</si>
  <si>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</si>
  <si>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</si>
  <si>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</si>
  <si>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</si>
  <si>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</si>
  <si>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</si>
  <si>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</si>
  <si>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</si>
  <si>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</si>
  <si>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</si>
  <si>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</si>
  <si>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</si>
  <si>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</si>
  <si>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</si>
  <si>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</si>
  <si>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</si>
  <si>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</si>
  <si>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</si>
  <si>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</si>
  <si>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</si>
  <si>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</si>
  <si>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</si>
  <si>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</si>
  <si>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</si>
  <si>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</si>
  <si>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</si>
  <si>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</si>
  <si>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УКиМО, МБУК "Евпаторийский центр культуры и досуга", МБУК "Мирновский дом культуры"</t>
  </si>
  <si>
    <t>УКиМО,  учреждения  подведомственные УКиМО, отдел городского строительства администрации города Евпатории Республики Крым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</si>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</sst>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0"/>
  <sheetViews>
    <sheetView tabSelected="1" view="pageBreakPreview" topLeftCell="A235" zoomScale="130" zoomScaleNormal="100" zoomScaleSheetLayoutView="130" workbookViewId="0">
      <selection activeCell="J112" sqref="J112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7" t="s">
        <v>189</v>
      </c>
      <c r="H1" s="97"/>
      <c r="I1" s="97"/>
      <c r="J1" s="97"/>
      <c r="K1" s="97"/>
      <c r="L1" s="97"/>
    </row>
    <row r="2" spans="1:53" ht="11.25" customHeight="1">
      <c r="A2" s="31"/>
      <c r="B2" s="31"/>
      <c r="C2" s="31"/>
      <c r="D2" s="31"/>
      <c r="E2" s="31"/>
      <c r="F2" s="32"/>
      <c r="G2" s="97"/>
      <c r="H2" s="97"/>
      <c r="I2" s="97"/>
      <c r="J2" s="97"/>
      <c r="K2" s="97"/>
      <c r="L2" s="97"/>
    </row>
    <row r="3" spans="1:53" ht="10.5" customHeight="1">
      <c r="A3" s="31"/>
      <c r="B3" s="31"/>
      <c r="C3" s="31"/>
      <c r="D3" s="31"/>
      <c r="E3" s="31"/>
      <c r="F3" s="32"/>
      <c r="G3" s="97"/>
      <c r="H3" s="97"/>
      <c r="I3" s="97"/>
      <c r="J3" s="97"/>
      <c r="K3" s="97"/>
      <c r="L3" s="97"/>
    </row>
    <row r="4" spans="1:53" ht="21.75" customHeight="1">
      <c r="A4" s="95" t="s">
        <v>78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53" ht="21.7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53" ht="21.75" customHeigh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53" ht="21.75" customHeight="1">
      <c r="A7" s="131" t="s">
        <v>48</v>
      </c>
      <c r="B7" s="131" t="s">
        <v>49</v>
      </c>
      <c r="C7" s="131" t="s">
        <v>50</v>
      </c>
      <c r="D7" s="131" t="s">
        <v>51</v>
      </c>
      <c r="E7" s="131" t="s">
        <v>52</v>
      </c>
      <c r="F7" s="131" t="s">
        <v>53</v>
      </c>
      <c r="G7" s="131" t="s">
        <v>77</v>
      </c>
      <c r="H7" s="134"/>
      <c r="I7" s="134"/>
      <c r="J7" s="134"/>
      <c r="K7" s="134"/>
      <c r="L7" s="134"/>
    </row>
    <row r="8" spans="1:53" ht="21.75" customHeight="1">
      <c r="A8" s="132"/>
      <c r="B8" s="132"/>
      <c r="C8" s="132"/>
      <c r="D8" s="132"/>
      <c r="E8" s="132"/>
      <c r="F8" s="132"/>
      <c r="G8" s="133"/>
      <c r="H8" s="135"/>
      <c r="I8" s="135"/>
      <c r="J8" s="135"/>
      <c r="K8" s="135"/>
      <c r="L8" s="135"/>
    </row>
    <row r="9" spans="1:53" s="31" customFormat="1" ht="21.75" customHeight="1">
      <c r="A9" s="132"/>
      <c r="B9" s="132"/>
      <c r="C9" s="132"/>
      <c r="D9" s="132"/>
      <c r="E9" s="132"/>
      <c r="F9" s="132"/>
      <c r="G9" s="131" t="s">
        <v>54</v>
      </c>
      <c r="H9" s="131" t="s">
        <v>71</v>
      </c>
      <c r="I9" s="131" t="s">
        <v>74</v>
      </c>
      <c r="J9" s="136" t="s">
        <v>107</v>
      </c>
      <c r="K9" s="98" t="s">
        <v>131</v>
      </c>
      <c r="L9" s="98" t="s">
        <v>143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>
      <c r="A10" s="133"/>
      <c r="B10" s="133"/>
      <c r="C10" s="133"/>
      <c r="D10" s="133"/>
      <c r="E10" s="133"/>
      <c r="F10" s="133"/>
      <c r="G10" s="132"/>
      <c r="H10" s="132"/>
      <c r="I10" s="132"/>
      <c r="J10" s="136"/>
      <c r="K10" s="99"/>
      <c r="L10" s="99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>
      <c r="A12" s="106" t="s">
        <v>55</v>
      </c>
      <c r="B12" s="121" t="s">
        <v>80</v>
      </c>
      <c r="C12" s="106" t="s">
        <v>149</v>
      </c>
      <c r="D12" s="121" t="s">
        <v>158</v>
      </c>
      <c r="E12" s="25" t="s">
        <v>47</v>
      </c>
      <c r="F12" s="13">
        <f>G12+H12+I12+J12+K12+L12</f>
        <v>570095.74625999993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91707.334159999999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>
      <c r="A13" s="107"/>
      <c r="B13" s="122"/>
      <c r="C13" s="107"/>
      <c r="D13" s="122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>
      <c r="A14" s="107"/>
      <c r="B14" s="122"/>
      <c r="C14" s="107"/>
      <c r="D14" s="122"/>
      <c r="E14" s="25" t="s">
        <v>188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7"/>
      <c r="B15" s="122"/>
      <c r="C15" s="107"/>
      <c r="D15" s="122"/>
      <c r="E15" s="25" t="s">
        <v>57</v>
      </c>
      <c r="F15" s="13">
        <f t="shared" si="1"/>
        <v>722.39368000000002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159.50657999999999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>
      <c r="A16" s="107"/>
      <c r="B16" s="122"/>
      <c r="C16" s="107"/>
      <c r="D16" s="122"/>
      <c r="E16" s="25" t="s">
        <v>58</v>
      </c>
      <c r="F16" s="13">
        <f t="shared" si="1"/>
        <v>568470.25257999997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90644.727579999992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>
      <c r="A17" s="108"/>
      <c r="B17" s="128"/>
      <c r="C17" s="108"/>
      <c r="D17" s="128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1" t="s">
        <v>60</v>
      </c>
      <c r="B18" s="123" t="s">
        <v>114</v>
      </c>
      <c r="C18" s="106" t="s">
        <v>150</v>
      </c>
      <c r="D18" s="121" t="s">
        <v>159</v>
      </c>
      <c r="E18" s="25" t="s">
        <v>47</v>
      </c>
      <c r="F18" s="13">
        <f t="shared" ref="F18:F23" si="9">G18+H18+I18+J18+K18+L18</f>
        <v>2409.34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200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>
      <c r="A19" s="122"/>
      <c r="B19" s="124"/>
      <c r="C19" s="107"/>
      <c r="D19" s="122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>
      <c r="A20" s="122"/>
      <c r="B20" s="124"/>
      <c r="C20" s="107"/>
      <c r="D20" s="122"/>
      <c r="E20" s="25" t="s">
        <v>188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122"/>
      <c r="B21" s="124"/>
      <c r="C21" s="107"/>
      <c r="D21" s="122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122"/>
      <c r="B22" s="124"/>
      <c r="C22" s="107"/>
      <c r="D22" s="122"/>
      <c r="E22" s="18" t="s">
        <v>58</v>
      </c>
      <c r="F22" s="13">
        <f t="shared" si="9"/>
        <v>2409.34</v>
      </c>
      <c r="G22" s="27">
        <v>443.25</v>
      </c>
      <c r="H22" s="17">
        <v>1281.3399999999999</v>
      </c>
      <c r="I22" s="16">
        <v>200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8"/>
      <c r="B23" s="125"/>
      <c r="C23" s="108"/>
      <c r="D23" s="128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1" t="s">
        <v>61</v>
      </c>
      <c r="B24" s="123" t="s">
        <v>125</v>
      </c>
      <c r="C24" s="106" t="s">
        <v>106</v>
      </c>
      <c r="D24" s="121" t="s">
        <v>160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>
      <c r="A25" s="122"/>
      <c r="B25" s="124"/>
      <c r="C25" s="107"/>
      <c r="D25" s="122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>
      <c r="A26" s="122"/>
      <c r="B26" s="124"/>
      <c r="C26" s="107"/>
      <c r="D26" s="122"/>
      <c r="E26" s="25" t="s">
        <v>188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2"/>
      <c r="B27" s="124"/>
      <c r="C27" s="107"/>
      <c r="D27" s="122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22"/>
      <c r="B28" s="124"/>
      <c r="C28" s="107"/>
      <c r="D28" s="122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>
      <c r="A29" s="128"/>
      <c r="B29" s="125"/>
      <c r="C29" s="108"/>
      <c r="D29" s="128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>
      <c r="A30" s="121" t="s">
        <v>62</v>
      </c>
      <c r="B30" s="123" t="s">
        <v>124</v>
      </c>
      <c r="C30" s="106" t="s">
        <v>151</v>
      </c>
      <c r="D30" s="121" t="s">
        <v>161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>
      <c r="A31" s="122"/>
      <c r="B31" s="124"/>
      <c r="C31" s="107"/>
      <c r="D31" s="122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>
      <c r="A32" s="122"/>
      <c r="B32" s="124"/>
      <c r="C32" s="107"/>
      <c r="D32" s="122"/>
      <c r="E32" s="25" t="s">
        <v>188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2"/>
      <c r="B33" s="124"/>
      <c r="C33" s="107"/>
      <c r="D33" s="122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>
      <c r="A34" s="122"/>
      <c r="B34" s="124"/>
      <c r="C34" s="107"/>
      <c r="D34" s="122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>
      <c r="A35" s="128"/>
      <c r="B35" s="125"/>
      <c r="C35" s="108"/>
      <c r="D35" s="128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>
      <c r="A36" s="121" t="s">
        <v>63</v>
      </c>
      <c r="B36" s="123" t="s">
        <v>115</v>
      </c>
      <c r="C36" s="106" t="s">
        <v>152</v>
      </c>
      <c r="D36" s="121" t="s">
        <v>162</v>
      </c>
      <c r="E36" s="25" t="s">
        <v>47</v>
      </c>
      <c r="F36" s="13">
        <f t="shared" ref="F36:F41" si="19">G36+H36+I36+J36+K36+L36</f>
        <v>378569.38699999999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61304.565999999999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>
      <c r="A37" s="122"/>
      <c r="B37" s="124"/>
      <c r="C37" s="107"/>
      <c r="D37" s="122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>
      <c r="A38" s="122"/>
      <c r="B38" s="124"/>
      <c r="C38" s="107"/>
      <c r="D38" s="122"/>
      <c r="E38" s="25" t="s">
        <v>188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2"/>
      <c r="B39" s="124"/>
      <c r="C39" s="107"/>
      <c r="D39" s="122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>
      <c r="A40" s="122"/>
      <c r="B40" s="124"/>
      <c r="C40" s="107"/>
      <c r="D40" s="122"/>
      <c r="E40" s="25" t="s">
        <v>58</v>
      </c>
      <c r="F40" s="13">
        <f t="shared" si="19"/>
        <v>378569.38699999999</v>
      </c>
      <c r="G40" s="17">
        <v>54060.3</v>
      </c>
      <c r="H40" s="17">
        <f>56846.026-998.815-149.112</f>
        <v>55698.098999999995</v>
      </c>
      <c r="I40" s="17">
        <f>61304.566</f>
        <v>61304.565999999999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>
      <c r="A41" s="128"/>
      <c r="B41" s="125"/>
      <c r="C41" s="108"/>
      <c r="D41" s="128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>
      <c r="A42" s="121" t="s">
        <v>75</v>
      </c>
      <c r="B42" s="123" t="s">
        <v>116</v>
      </c>
      <c r="C42" s="106" t="s">
        <v>153</v>
      </c>
      <c r="D42" s="121" t="s">
        <v>163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>
      <c r="A43" s="122"/>
      <c r="B43" s="124"/>
      <c r="C43" s="107"/>
      <c r="D43" s="122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>
      <c r="A44" s="122"/>
      <c r="B44" s="124"/>
      <c r="C44" s="107"/>
      <c r="D44" s="122"/>
      <c r="E44" s="25" t="s">
        <v>188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2"/>
      <c r="B45" s="124"/>
      <c r="C45" s="107"/>
      <c r="D45" s="122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>
      <c r="A46" s="122"/>
      <c r="B46" s="124"/>
      <c r="C46" s="107"/>
      <c r="D46" s="122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>
      <c r="A47" s="128"/>
      <c r="B47" s="125"/>
      <c r="C47" s="108"/>
      <c r="D47" s="128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>
      <c r="A48" s="121" t="s">
        <v>99</v>
      </c>
      <c r="B48" s="123" t="s">
        <v>117</v>
      </c>
      <c r="C48" s="106" t="s">
        <v>154</v>
      </c>
      <c r="D48" s="121" t="s">
        <v>164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>
      <c r="A49" s="122"/>
      <c r="B49" s="124"/>
      <c r="C49" s="107"/>
      <c r="D49" s="122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>
      <c r="A50" s="122"/>
      <c r="B50" s="124"/>
      <c r="C50" s="107"/>
      <c r="D50" s="122"/>
      <c r="E50" s="25" t="s">
        <v>188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2"/>
      <c r="B51" s="124"/>
      <c r="C51" s="107"/>
      <c r="D51" s="122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>
      <c r="A52" s="122"/>
      <c r="B52" s="124"/>
      <c r="C52" s="107"/>
      <c r="D52" s="122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>
      <c r="A53" s="128"/>
      <c r="B53" s="125"/>
      <c r="C53" s="108"/>
      <c r="D53" s="128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>
      <c r="A54" s="121" t="s">
        <v>103</v>
      </c>
      <c r="B54" s="123" t="s">
        <v>91</v>
      </c>
      <c r="C54" s="106" t="s">
        <v>154</v>
      </c>
      <c r="D54" s="121" t="s">
        <v>163</v>
      </c>
      <c r="E54" s="25" t="s">
        <v>47</v>
      </c>
      <c r="F54" s="13">
        <f t="shared" ref="F54:F60" si="28">G54+H54+I54+J54+K54+L54</f>
        <v>674.86210000000005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111.97499999999999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>
      <c r="A55" s="122"/>
      <c r="B55" s="124"/>
      <c r="C55" s="107"/>
      <c r="D55" s="122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>
      <c r="A56" s="122"/>
      <c r="B56" s="124"/>
      <c r="C56" s="107"/>
      <c r="D56" s="122"/>
      <c r="E56" s="25" t="s">
        <v>188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2"/>
      <c r="B57" s="124"/>
      <c r="C57" s="107"/>
      <c r="D57" s="122"/>
      <c r="E57" s="25" t="s">
        <v>57</v>
      </c>
      <c r="F57" s="13">
        <f>G57+H57+I57+J57+K57+L57</f>
        <v>674.86210000000005</v>
      </c>
      <c r="G57" s="17">
        <v>122.6371</v>
      </c>
      <c r="H57" s="17">
        <v>116.25</v>
      </c>
      <c r="I57" s="76">
        <f>111.975</f>
        <v>111.97499999999999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>
      <c r="A58" s="122"/>
      <c r="B58" s="124"/>
      <c r="C58" s="107"/>
      <c r="D58" s="122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>
      <c r="A59" s="128"/>
      <c r="B59" s="125"/>
      <c r="C59" s="108"/>
      <c r="D59" s="128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>
      <c r="A60" s="121" t="s">
        <v>133</v>
      </c>
      <c r="B60" s="123" t="s">
        <v>135</v>
      </c>
      <c r="C60" s="153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>
      <c r="A61" s="122"/>
      <c r="B61" s="124"/>
      <c r="C61" s="154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>
      <c r="A62" s="122"/>
      <c r="B62" s="124"/>
      <c r="C62" s="154"/>
      <c r="D62" s="110"/>
      <c r="E62" s="25" t="s">
        <v>188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2"/>
      <c r="B63" s="124"/>
      <c r="C63" s="154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>
      <c r="A64" s="122"/>
      <c r="B64" s="124"/>
      <c r="C64" s="154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>
      <c r="A65" s="128"/>
      <c r="B65" s="125"/>
      <c r="C65" s="155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>
      <c r="A66" s="121" t="s">
        <v>64</v>
      </c>
      <c r="B66" s="121" t="s">
        <v>81</v>
      </c>
      <c r="C66" s="106" t="s">
        <v>155</v>
      </c>
      <c r="D66" s="109" t="s">
        <v>165</v>
      </c>
      <c r="E66" s="25" t="s">
        <v>47</v>
      </c>
      <c r="F66" s="13">
        <f t="shared" si="32"/>
        <v>1138.2</v>
      </c>
      <c r="G66" s="14">
        <f t="shared" ref="G66:K66" si="33">G72</f>
        <v>200</v>
      </c>
      <c r="H66" s="14">
        <f t="shared" si="33"/>
        <v>200</v>
      </c>
      <c r="I66" s="14">
        <f t="shared" si="33"/>
        <v>170.6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>
      <c r="A67" s="122"/>
      <c r="B67" s="122"/>
      <c r="C67" s="107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>
      <c r="A68" s="122"/>
      <c r="B68" s="122"/>
      <c r="C68" s="107"/>
      <c r="D68" s="110"/>
      <c r="E68" s="25" t="s">
        <v>188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2"/>
      <c r="B69" s="122"/>
      <c r="C69" s="107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>
      <c r="A70" s="122"/>
      <c r="B70" s="122"/>
      <c r="C70" s="107"/>
      <c r="D70" s="110"/>
      <c r="E70" s="25" t="s">
        <v>58</v>
      </c>
      <c r="F70" s="13">
        <f t="shared" si="32"/>
        <v>1138.2</v>
      </c>
      <c r="G70" s="14">
        <f t="shared" si="36"/>
        <v>200</v>
      </c>
      <c r="H70" s="14">
        <f t="shared" si="36"/>
        <v>200</v>
      </c>
      <c r="I70" s="14">
        <f t="shared" si="36"/>
        <v>170.6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>
      <c r="A71" s="128"/>
      <c r="B71" s="128"/>
      <c r="C71" s="108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>
      <c r="A72" s="121" t="s">
        <v>22</v>
      </c>
      <c r="B72" s="123" t="s">
        <v>110</v>
      </c>
      <c r="C72" s="106" t="s">
        <v>155</v>
      </c>
      <c r="D72" s="109" t="s">
        <v>165</v>
      </c>
      <c r="E72" s="25" t="s">
        <v>47</v>
      </c>
      <c r="F72" s="13">
        <f t="shared" ref="F72:F77" si="40">G72+H72+I72+J72+K72+L72</f>
        <v>1138.2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170.6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>
      <c r="A73" s="122"/>
      <c r="B73" s="124"/>
      <c r="C73" s="107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>
      <c r="A74" s="122"/>
      <c r="B74" s="124"/>
      <c r="C74" s="107"/>
      <c r="D74" s="110"/>
      <c r="E74" s="25" t="s">
        <v>188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2"/>
      <c r="B75" s="124"/>
      <c r="C75" s="107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>
      <c r="A76" s="122"/>
      <c r="B76" s="124"/>
      <c r="C76" s="107"/>
      <c r="D76" s="110"/>
      <c r="E76" s="25" t="s">
        <v>58</v>
      </c>
      <c r="F76" s="13">
        <f t="shared" si="40"/>
        <v>1138.2</v>
      </c>
      <c r="G76" s="17">
        <v>200</v>
      </c>
      <c r="H76" s="16">
        <v>200</v>
      </c>
      <c r="I76" s="16">
        <f>200-29.4</f>
        <v>170.6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>
      <c r="A77" s="128"/>
      <c r="B77" s="125"/>
      <c r="C77" s="108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>
      <c r="A78" s="121" t="s">
        <v>65</v>
      </c>
      <c r="B78" s="121" t="s">
        <v>82</v>
      </c>
      <c r="C78" s="106" t="s">
        <v>149</v>
      </c>
      <c r="D78" s="121" t="s">
        <v>166</v>
      </c>
      <c r="E78" s="19" t="s">
        <v>47</v>
      </c>
      <c r="F78" s="13">
        <f t="shared" ref="F78:F83" si="42">G78+H78+I78+J78+K78+L78</f>
        <v>182467.73173999999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31872.0419</v>
      </c>
      <c r="J78" s="14">
        <f>J84+J90+J96+J102+J108</f>
        <v>33394.263489999998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>
      <c r="A79" s="122"/>
      <c r="B79" s="122"/>
      <c r="C79" s="107"/>
      <c r="D79" s="122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>
      <c r="A80" s="122"/>
      <c r="B80" s="122"/>
      <c r="C80" s="107"/>
      <c r="D80" s="122"/>
      <c r="E80" s="25" t="s">
        <v>188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2"/>
      <c r="B81" s="122"/>
      <c r="C81" s="107"/>
      <c r="D81" s="122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>
      <c r="A82" s="122"/>
      <c r="B82" s="122"/>
      <c r="C82" s="107"/>
      <c r="D82" s="122"/>
      <c r="E82" s="19" t="s">
        <v>58</v>
      </c>
      <c r="F82" s="13">
        <f t="shared" si="42"/>
        <v>182467.73173999999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31872.0419</v>
      </c>
      <c r="J82" s="14">
        <f>J88+J94+J100+J106+J112</f>
        <v>33394.263489999998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>
      <c r="A83" s="128"/>
      <c r="B83" s="128"/>
      <c r="C83" s="108"/>
      <c r="D83" s="122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>
      <c r="A84" s="121" t="s">
        <v>66</v>
      </c>
      <c r="B84" s="123" t="s">
        <v>118</v>
      </c>
      <c r="C84" s="106" t="s">
        <v>106</v>
      </c>
      <c r="D84" s="118" t="s">
        <v>167</v>
      </c>
      <c r="E84" s="19" t="s">
        <v>47</v>
      </c>
      <c r="F84" s="13">
        <f t="shared" ref="F84:F89" si="48">G84+H84+I84+J84+K84+L84</f>
        <v>2445.9560000000001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1247.5</v>
      </c>
      <c r="J84" s="14">
        <f t="shared" si="49"/>
        <v>311.32000000000005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>
      <c r="A85" s="122"/>
      <c r="B85" s="124"/>
      <c r="C85" s="107"/>
      <c r="D85" s="119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>
      <c r="A86" s="122"/>
      <c r="B86" s="124"/>
      <c r="C86" s="107"/>
      <c r="D86" s="119"/>
      <c r="E86" s="25" t="s">
        <v>188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2"/>
      <c r="B87" s="124"/>
      <c r="C87" s="107"/>
      <c r="D87" s="119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>
      <c r="A88" s="122"/>
      <c r="B88" s="124"/>
      <c r="C88" s="107"/>
      <c r="D88" s="119"/>
      <c r="E88" s="19" t="s">
        <v>58</v>
      </c>
      <c r="F88" s="13">
        <f t="shared" si="48"/>
        <v>2445.9560000000001</v>
      </c>
      <c r="G88" s="17">
        <v>338.09399999999999</v>
      </c>
      <c r="H88" s="17">
        <v>549.04200000000003</v>
      </c>
      <c r="I88" s="16">
        <f>1247.5</f>
        <v>1247.5</v>
      </c>
      <c r="J88" s="16">
        <f>362.23-50.91</f>
        <v>311.32000000000005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>
      <c r="A89" s="128"/>
      <c r="B89" s="125"/>
      <c r="C89" s="108"/>
      <c r="D89" s="120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>
      <c r="A90" s="121" t="s">
        <v>2</v>
      </c>
      <c r="B90" s="123" t="s">
        <v>119</v>
      </c>
      <c r="C90" s="106" t="s">
        <v>149</v>
      </c>
      <c r="D90" s="118" t="s">
        <v>168</v>
      </c>
      <c r="E90" s="19" t="s">
        <v>47</v>
      </c>
      <c r="F90" s="13">
        <f t="shared" ref="F90:F95" si="51">G90+H90+I90+J90+K90+L90</f>
        <v>99327.911999999997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16493.159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>
      <c r="A91" s="122"/>
      <c r="B91" s="124"/>
      <c r="C91" s="107"/>
      <c r="D91" s="119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>
      <c r="A92" s="122"/>
      <c r="B92" s="124"/>
      <c r="C92" s="107"/>
      <c r="D92" s="119"/>
      <c r="E92" s="25" t="s">
        <v>188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2"/>
      <c r="B93" s="124"/>
      <c r="C93" s="107"/>
      <c r="D93" s="119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>
      <c r="A94" s="122"/>
      <c r="B94" s="124"/>
      <c r="C94" s="107"/>
      <c r="D94" s="119"/>
      <c r="E94" s="19" t="s">
        <v>58</v>
      </c>
      <c r="F94" s="13">
        <f t="shared" si="51"/>
        <v>99327.911999999997</v>
      </c>
      <c r="G94" s="17">
        <v>12486.252</v>
      </c>
      <c r="H94" s="17">
        <f>13200.514+137.108-141.215+251.215</f>
        <v>13447.621999999999</v>
      </c>
      <c r="I94" s="16">
        <f>16493.159</f>
        <v>16493.159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>
      <c r="A95" s="128"/>
      <c r="B95" s="125"/>
      <c r="C95" s="108"/>
      <c r="D95" s="120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>
      <c r="A96" s="121" t="s">
        <v>67</v>
      </c>
      <c r="B96" s="123" t="s">
        <v>120</v>
      </c>
      <c r="C96" s="106" t="s">
        <v>154</v>
      </c>
      <c r="D96" s="118" t="s">
        <v>169</v>
      </c>
      <c r="E96" s="19" t="s">
        <v>47</v>
      </c>
      <c r="F96" s="13">
        <f t="shared" ref="F96:F101" si="53">G96+H96+I96+J96+K96+L96</f>
        <v>37934.429000000004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6297.915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>
      <c r="A97" s="122"/>
      <c r="B97" s="124"/>
      <c r="C97" s="107"/>
      <c r="D97" s="119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>
      <c r="A98" s="122"/>
      <c r="B98" s="124"/>
      <c r="C98" s="107"/>
      <c r="D98" s="119"/>
      <c r="E98" s="25" t="s">
        <v>188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2"/>
      <c r="B99" s="124"/>
      <c r="C99" s="107"/>
      <c r="D99" s="119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>
      <c r="A100" s="122"/>
      <c r="B100" s="124"/>
      <c r="C100" s="107"/>
      <c r="D100" s="119"/>
      <c r="E100" s="19" t="s">
        <v>58</v>
      </c>
      <c r="F100" s="13">
        <f t="shared" si="53"/>
        <v>37934.429000000004</v>
      </c>
      <c r="G100" s="17">
        <v>4884.8909999999996</v>
      </c>
      <c r="H100" s="17">
        <v>5178.9229999999998</v>
      </c>
      <c r="I100" s="16">
        <f>6297.915</f>
        <v>6297.915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>
      <c r="A101" s="128"/>
      <c r="B101" s="125"/>
      <c r="C101" s="108"/>
      <c r="D101" s="120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>
      <c r="A102" s="121" t="s">
        <v>93</v>
      </c>
      <c r="B102" s="123" t="s">
        <v>121</v>
      </c>
      <c r="C102" s="106" t="s">
        <v>149</v>
      </c>
      <c r="D102" s="118" t="s">
        <v>170</v>
      </c>
      <c r="E102" s="19" t="s">
        <v>47</v>
      </c>
      <c r="F102" s="13">
        <f t="shared" ref="F102:F107" si="56">G102+H102+I102+J102+K102+L102</f>
        <v>42176.434740000004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7457.4678999999996</v>
      </c>
      <c r="J102" s="14">
        <f t="shared" si="57"/>
        <v>7735.1854899999998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>
      <c r="A103" s="122"/>
      <c r="B103" s="124"/>
      <c r="C103" s="107"/>
      <c r="D103" s="119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>
      <c r="A104" s="122"/>
      <c r="B104" s="124"/>
      <c r="C104" s="107"/>
      <c r="D104" s="119"/>
      <c r="E104" s="25" t="s">
        <v>188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2"/>
      <c r="B105" s="124"/>
      <c r="C105" s="107"/>
      <c r="D105" s="119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>
      <c r="A106" s="122"/>
      <c r="B106" s="124"/>
      <c r="C106" s="107"/>
      <c r="D106" s="119"/>
      <c r="E106" s="19" t="s">
        <v>58</v>
      </c>
      <c r="F106" s="13">
        <f t="shared" si="56"/>
        <v>42176.434740000004</v>
      </c>
      <c r="G106" s="17">
        <v>5129.0140000000001</v>
      </c>
      <c r="H106" s="17">
        <f>5483.835+228.516-79.99065</f>
        <v>5632.3603499999999</v>
      </c>
      <c r="I106" s="16">
        <f>7153.4679+159.8+126.7+17.5</f>
        <v>7457.4678999999996</v>
      </c>
      <c r="J106" s="16">
        <f>7736.037-0.85151</f>
        <v>7735.1854899999998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>
      <c r="A107" s="128"/>
      <c r="B107" s="125"/>
      <c r="C107" s="108"/>
      <c r="D107" s="120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52" t="s">
        <v>126</v>
      </c>
      <c r="B108" s="123" t="s">
        <v>127</v>
      </c>
      <c r="C108" s="106" t="s">
        <v>138</v>
      </c>
      <c r="D108" s="118" t="s">
        <v>190</v>
      </c>
      <c r="E108" s="19" t="s">
        <v>47</v>
      </c>
      <c r="F108" s="13">
        <f t="shared" ref="F108:F113" si="59">G108+H108+I108+J108+K108+L108</f>
        <v>583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376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>
      <c r="A109" s="122"/>
      <c r="B109" s="124"/>
      <c r="C109" s="107"/>
      <c r="D109" s="119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>
      <c r="A110" s="122"/>
      <c r="B110" s="124"/>
      <c r="C110" s="107"/>
      <c r="D110" s="119"/>
      <c r="E110" s="25" t="s">
        <v>188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2"/>
      <c r="B111" s="124"/>
      <c r="C111" s="107"/>
      <c r="D111" s="119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22"/>
      <c r="B112" s="124"/>
      <c r="C112" s="107"/>
      <c r="D112" s="119"/>
      <c r="E112" s="19" t="s">
        <v>58</v>
      </c>
      <c r="F112" s="13">
        <f t="shared" si="59"/>
        <v>583</v>
      </c>
      <c r="G112" s="16">
        <v>0</v>
      </c>
      <c r="H112" s="17">
        <f>458.215-251.215</f>
        <v>206.99999999999997</v>
      </c>
      <c r="I112" s="16">
        <f>280+84+12</f>
        <v>376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28"/>
      <c r="B113" s="125"/>
      <c r="C113" s="108"/>
      <c r="D113" s="120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52" t="s">
        <v>193</v>
      </c>
      <c r="B114" s="123" t="s">
        <v>194</v>
      </c>
      <c r="C114" s="106">
        <v>2024</v>
      </c>
      <c r="D114" s="118" t="s">
        <v>170</v>
      </c>
      <c r="E114" s="19" t="s">
        <v>47</v>
      </c>
      <c r="F114" s="13">
        <f t="shared" ref="F114:F115" si="63">G114+H114+I114+J114+K114+L114</f>
        <v>882.88288</v>
      </c>
      <c r="G114" s="28">
        <f t="shared" ref="G114" si="64">SUM(G115:G119)</f>
        <v>0</v>
      </c>
      <c r="H114" s="28">
        <f>SUM(H115:H119)</f>
        <v>0</v>
      </c>
      <c r="I114" s="28">
        <f t="shared" ref="I114:L114" si="65">SUM(I115:I119)</f>
        <v>0</v>
      </c>
      <c r="J114" s="28">
        <f t="shared" si="65"/>
        <v>882.88288</v>
      </c>
      <c r="K114" s="28">
        <f t="shared" si="65"/>
        <v>0</v>
      </c>
      <c r="L114" s="28">
        <f t="shared" si="65"/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1.75" customHeight="1">
      <c r="A115" s="122"/>
      <c r="B115" s="124"/>
      <c r="C115" s="107"/>
      <c r="D115" s="119"/>
      <c r="E115" s="19" t="s">
        <v>56</v>
      </c>
      <c r="F115" s="13">
        <f t="shared" si="63"/>
        <v>837.9</v>
      </c>
      <c r="G115" s="16">
        <v>0</v>
      </c>
      <c r="H115" s="16">
        <v>0</v>
      </c>
      <c r="I115" s="16">
        <v>0</v>
      </c>
      <c r="J115" s="16">
        <v>837.9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7.75" customHeight="1">
      <c r="A116" s="122"/>
      <c r="B116" s="124"/>
      <c r="C116" s="107"/>
      <c r="D116" s="119"/>
      <c r="E116" s="25" t="s">
        <v>188</v>
      </c>
      <c r="F116" s="13">
        <f>G116+H116+I116+J116+K116+L116</f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2"/>
      <c r="B117" s="124"/>
      <c r="C117" s="107"/>
      <c r="D117" s="119"/>
      <c r="E117" s="19" t="s">
        <v>57</v>
      </c>
      <c r="F117" s="13">
        <f t="shared" ref="F117:F119" si="66">G117+H117+I117+J117+K117+L117</f>
        <v>44.1</v>
      </c>
      <c r="G117" s="16">
        <v>0</v>
      </c>
      <c r="H117" s="16">
        <v>0</v>
      </c>
      <c r="I117" s="16">
        <v>0</v>
      </c>
      <c r="J117" s="16">
        <v>44.1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22"/>
      <c r="B118" s="124"/>
      <c r="C118" s="107"/>
      <c r="D118" s="119"/>
      <c r="E118" s="19" t="s">
        <v>58</v>
      </c>
      <c r="F118" s="13">
        <f t="shared" si="66"/>
        <v>0.88288</v>
      </c>
      <c r="G118" s="16">
        <v>0</v>
      </c>
      <c r="H118" s="17">
        <v>0</v>
      </c>
      <c r="I118" s="16">
        <v>0</v>
      </c>
      <c r="J118" s="16">
        <v>0.88288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58" customFormat="1" ht="21.75" customHeight="1">
      <c r="A119" s="128"/>
      <c r="B119" s="125"/>
      <c r="C119" s="108"/>
      <c r="D119" s="120"/>
      <c r="E119" s="19" t="s">
        <v>59</v>
      </c>
      <c r="F119" s="13">
        <f t="shared" si="66"/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>
      <c r="A120" s="109" t="s">
        <v>68</v>
      </c>
      <c r="B120" s="109" t="s">
        <v>84</v>
      </c>
      <c r="C120" s="106" t="s">
        <v>149</v>
      </c>
      <c r="D120" s="109" t="s">
        <v>165</v>
      </c>
      <c r="E120" s="26" t="s">
        <v>47</v>
      </c>
      <c r="F120" s="13">
        <f t="shared" ref="F120:F125" si="67">G120+H120+I120+J120+K120+L120</f>
        <v>422678.51715999993</v>
      </c>
      <c r="G120" s="14">
        <f t="shared" ref="G120:L120" si="68">G126+G132+G138+G144+G150+G156+G162+G168+G174+G180+G186</f>
        <v>56915.833559999999</v>
      </c>
      <c r="H120" s="14">
        <f t="shared" si="68"/>
        <v>62561.963919999995</v>
      </c>
      <c r="I120" s="14">
        <f t="shared" si="68"/>
        <v>74257.347369999989</v>
      </c>
      <c r="J120" s="14">
        <f t="shared" si="68"/>
        <v>71611.472309999983</v>
      </c>
      <c r="K120" s="74">
        <f t="shared" si="68"/>
        <v>64918.380999999994</v>
      </c>
      <c r="L120" s="74">
        <f t="shared" si="68"/>
        <v>92413.519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>
      <c r="A121" s="110"/>
      <c r="B121" s="110"/>
      <c r="C121" s="107"/>
      <c r="D121" s="110"/>
      <c r="E121" s="26" t="s">
        <v>56</v>
      </c>
      <c r="F121" s="13">
        <f t="shared" si="67"/>
        <v>6319.7598499999995</v>
      </c>
      <c r="G121" s="14">
        <f>G127+G133+G139+G145+G151+G157+G163+G169+G175</f>
        <v>336.95697999999999</v>
      </c>
      <c r="H121" s="14">
        <f>H127+H133+H139+H145+H151+H157+H163+H169+H175+H181+H187</f>
        <v>335.34931</v>
      </c>
      <c r="I121" s="14">
        <f>I157+I163+I169+I127+I133+I139+I145+I151+I175+I181+I187</f>
        <v>5342.30332</v>
      </c>
      <c r="J121" s="14">
        <f>J127+J133+J139+J145+J151+J157+J163+J169+J175+J181+J187</f>
        <v>305.15024</v>
      </c>
      <c r="K121" s="74">
        <f t="shared" ref="K121" si="69">K157+K163+K169</f>
        <v>0</v>
      </c>
      <c r="L121" s="74">
        <f t="shared" ref="L121" si="70">L157+L163+L169</f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8.5" customHeight="1">
      <c r="A122" s="110"/>
      <c r="B122" s="110"/>
      <c r="C122" s="107"/>
      <c r="D122" s="110"/>
      <c r="E122" s="25" t="s">
        <v>188</v>
      </c>
      <c r="F122" s="13">
        <f>G122+H122+I122+J122+K122+L122</f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0"/>
      <c r="B123" s="110"/>
      <c r="C123" s="107"/>
      <c r="D123" s="110"/>
      <c r="E123" s="26" t="s">
        <v>57</v>
      </c>
      <c r="F123" s="13">
        <f t="shared" si="67"/>
        <v>69.461039999999997</v>
      </c>
      <c r="G123" s="14">
        <f>G129+G135+G141+G147+G153+G159+G165+G171+G177</f>
        <v>17.734580000000001</v>
      </c>
      <c r="H123" s="14">
        <f>H129+H135+H141+H147+H153+H159+H165+H171+H177+H183+H189</f>
        <v>17.64996</v>
      </c>
      <c r="I123" s="14">
        <f>I159+I165+I171+I129+I177</f>
        <v>18.01596</v>
      </c>
      <c r="J123" s="14">
        <f>J129+J135+J141+J147+J153+J159+J165+J171+J177+J183+J189</f>
        <v>16.06054</v>
      </c>
      <c r="K123" s="74">
        <f t="shared" ref="K123" si="71">K159+K165+K171</f>
        <v>0</v>
      </c>
      <c r="L123" s="74">
        <f t="shared" ref="L123" si="72">L159+L165+L171</f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>
      <c r="A124" s="110"/>
      <c r="B124" s="110"/>
      <c r="C124" s="107"/>
      <c r="D124" s="110"/>
      <c r="E124" s="26" t="s">
        <v>58</v>
      </c>
      <c r="F124" s="13">
        <f>G124+H124+I124+J124+K124+L124</f>
        <v>416289.29626999993</v>
      </c>
      <c r="G124" s="14">
        <f>G130+G136+G142+G148+G154+G160+G166+G172+G178</f>
        <v>56561.141999999993</v>
      </c>
      <c r="H124" s="14">
        <f>H130+H136+H142+H148+H154+H160+H166+H172+H178+H184+H190</f>
        <v>62208.964649999994</v>
      </c>
      <c r="I124" s="14">
        <f>I130+I136+I142+I148+I154+I160+I166+I172+I178+I184</f>
        <v>68897.028089999993</v>
      </c>
      <c r="J124" s="14">
        <f>J130+J136+J142+J148+J154+J160+J166+J172+J178+J184+J190</f>
        <v>71290.261529999989</v>
      </c>
      <c r="K124" s="74">
        <f>K130+K136+K142+K148+K154+K160+K166+K172</f>
        <v>64918.380999999994</v>
      </c>
      <c r="L124" s="74">
        <f>L130+L136+L142+L148+L154+L160+L166+L172</f>
        <v>92413.519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21.75" customHeight="1">
      <c r="A125" s="111"/>
      <c r="B125" s="111"/>
      <c r="C125" s="108"/>
      <c r="D125" s="111"/>
      <c r="E125" s="26" t="s">
        <v>59</v>
      </c>
      <c r="F125" s="13">
        <f t="shared" si="67"/>
        <v>0</v>
      </c>
      <c r="G125" s="14">
        <f>G131+G137+G143+G149+G155+G161+G167+G173+G179</f>
        <v>0</v>
      </c>
      <c r="H125" s="14">
        <f t="shared" ref="H125:I125" si="73">H161+H167+H173</f>
        <v>0</v>
      </c>
      <c r="I125" s="14">
        <f t="shared" si="73"/>
        <v>0</v>
      </c>
      <c r="J125" s="14">
        <f t="shared" ref="J125:K125" si="74">J161+J167+J173</f>
        <v>0</v>
      </c>
      <c r="K125" s="74">
        <f t="shared" si="74"/>
        <v>0</v>
      </c>
      <c r="L125" s="74">
        <f t="shared" ref="L125" si="75">L161+L167+L173</f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>
      <c r="A126" s="109" t="s">
        <v>69</v>
      </c>
      <c r="B126" s="112" t="s">
        <v>100</v>
      </c>
      <c r="C126" s="106" t="s">
        <v>155</v>
      </c>
      <c r="D126" s="100" t="s">
        <v>171</v>
      </c>
      <c r="E126" s="26" t="s">
        <v>47</v>
      </c>
      <c r="F126" s="13">
        <f t="shared" ref="F126:F131" si="76">G126+H126+I126+J126+K126+L126</f>
        <v>56946.013500000001</v>
      </c>
      <c r="G126" s="14">
        <f t="shared" ref="G126:H126" si="77">G127+G129+G130+G131</f>
        <v>6589.335</v>
      </c>
      <c r="H126" s="14">
        <f t="shared" si="77"/>
        <v>12376.550999999999</v>
      </c>
      <c r="I126" s="14">
        <f>I127+I129+I130+I131</f>
        <v>9479.1474999999991</v>
      </c>
      <c r="J126" s="14">
        <f>J127+J129+J130+J131</f>
        <v>5937.54</v>
      </c>
      <c r="K126" s="74">
        <f>K127+K129+K130+K131</f>
        <v>0</v>
      </c>
      <c r="L126" s="74">
        <f>L127+L129+L130+L131</f>
        <v>22563.439999999999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>
      <c r="A127" s="110"/>
      <c r="B127" s="113"/>
      <c r="C127" s="107"/>
      <c r="D127" s="137"/>
      <c r="E127" s="26" t="s">
        <v>56</v>
      </c>
      <c r="F127" s="13">
        <f t="shared" si="76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7" customHeight="1">
      <c r="A128" s="110"/>
      <c r="B128" s="113"/>
      <c r="C128" s="107"/>
      <c r="D128" s="137"/>
      <c r="E128" s="25" t="s">
        <v>188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0"/>
      <c r="B129" s="113"/>
      <c r="C129" s="107"/>
      <c r="D129" s="137"/>
      <c r="E129" s="26" t="s">
        <v>57</v>
      </c>
      <c r="F129" s="13">
        <f t="shared" si="76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>
      <c r="A130" s="110"/>
      <c r="B130" s="113"/>
      <c r="C130" s="107"/>
      <c r="D130" s="137"/>
      <c r="E130" s="26" t="s">
        <v>58</v>
      </c>
      <c r="F130" s="13">
        <f t="shared" si="76"/>
        <v>56946.013500000001</v>
      </c>
      <c r="G130" s="17">
        <f>4189.335+2400</f>
        <v>6589.335</v>
      </c>
      <c r="H130" s="17">
        <v>12376.550999999999</v>
      </c>
      <c r="I130" s="16">
        <f>9479.1475</f>
        <v>9479.1474999999991</v>
      </c>
      <c r="J130" s="16">
        <v>5937.54</v>
      </c>
      <c r="K130" s="16">
        <v>0</v>
      </c>
      <c r="L130" s="16">
        <v>22563.439999999999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39.75" customHeight="1">
      <c r="A131" s="111"/>
      <c r="B131" s="114"/>
      <c r="C131" s="108"/>
      <c r="D131" s="138"/>
      <c r="E131" s="26" t="s">
        <v>59</v>
      </c>
      <c r="F131" s="13">
        <f t="shared" si="76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>
      <c r="A132" s="109" t="s">
        <v>70</v>
      </c>
      <c r="B132" s="103" t="s">
        <v>183</v>
      </c>
      <c r="C132" s="106" t="s">
        <v>156</v>
      </c>
      <c r="D132" s="100" t="s">
        <v>172</v>
      </c>
      <c r="E132" s="26" t="s">
        <v>47</v>
      </c>
      <c r="F132" s="13">
        <f t="shared" ref="F132:F137" si="78">G132+H132+I132+J132+K132+L132</f>
        <v>2293.8009099999999</v>
      </c>
      <c r="G132" s="14">
        <f t="shared" ref="G132:L132" si="79">G133+G135+G136+G137</f>
        <v>200</v>
      </c>
      <c r="H132" s="14">
        <f t="shared" si="79"/>
        <v>713</v>
      </c>
      <c r="I132" s="14">
        <f t="shared" si="79"/>
        <v>276.60091</v>
      </c>
      <c r="J132" s="14">
        <f t="shared" si="79"/>
        <v>325.2</v>
      </c>
      <c r="K132" s="74">
        <f t="shared" si="79"/>
        <v>0</v>
      </c>
      <c r="L132" s="74">
        <f t="shared" si="79"/>
        <v>779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>
      <c r="A133" s="110"/>
      <c r="B133" s="126"/>
      <c r="C133" s="107"/>
      <c r="D133" s="137"/>
      <c r="E133" s="26" t="s">
        <v>56</v>
      </c>
      <c r="F133" s="13">
        <f t="shared" si="78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>
      <c r="A134" s="110"/>
      <c r="B134" s="126"/>
      <c r="C134" s="107"/>
      <c r="D134" s="137"/>
      <c r="E134" s="25" t="s">
        <v>188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0"/>
      <c r="B135" s="126"/>
      <c r="C135" s="107"/>
      <c r="D135" s="137"/>
      <c r="E135" s="26" t="s">
        <v>57</v>
      </c>
      <c r="F135" s="13">
        <f t="shared" si="78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>
      <c r="A136" s="110"/>
      <c r="B136" s="126"/>
      <c r="C136" s="107"/>
      <c r="D136" s="137"/>
      <c r="E136" s="26" t="s">
        <v>58</v>
      </c>
      <c r="F136" s="13">
        <f t="shared" si="78"/>
        <v>2293.8009099999999</v>
      </c>
      <c r="G136" s="17">
        <v>200</v>
      </c>
      <c r="H136" s="16">
        <v>713</v>
      </c>
      <c r="I136" s="17">
        <f>276.60091</f>
        <v>276.60091</v>
      </c>
      <c r="J136" s="16">
        <v>325.2</v>
      </c>
      <c r="K136" s="16">
        <v>0</v>
      </c>
      <c r="L136" s="16">
        <v>779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7.75" customHeight="1">
      <c r="A137" s="111"/>
      <c r="B137" s="127"/>
      <c r="C137" s="108"/>
      <c r="D137" s="138"/>
      <c r="E137" s="26" t="s">
        <v>59</v>
      </c>
      <c r="F137" s="13">
        <f t="shared" si="78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>
      <c r="A138" s="109" t="s">
        <v>76</v>
      </c>
      <c r="B138" s="103" t="s">
        <v>102</v>
      </c>
      <c r="C138" s="106" t="s">
        <v>157</v>
      </c>
      <c r="D138" s="100" t="s">
        <v>173</v>
      </c>
      <c r="E138" s="26" t="s">
        <v>47</v>
      </c>
      <c r="F138" s="13">
        <f t="shared" ref="F138:F143" si="80">G138+H138+I138+J138+K138+L138</f>
        <v>1070</v>
      </c>
      <c r="G138" s="14">
        <f>G139+G141+G142+G143</f>
        <v>200</v>
      </c>
      <c r="H138" s="14">
        <f>H139+H141+H142+H143</f>
        <v>0</v>
      </c>
      <c r="I138" s="14">
        <f>I139+I141+I142+I143</f>
        <v>0</v>
      </c>
      <c r="J138" s="14">
        <f>J139+J141+J142+J143</f>
        <v>870</v>
      </c>
      <c r="K138" s="14">
        <f t="shared" ref="K138:L138" si="81">K139+K141+K142+K143</f>
        <v>0</v>
      </c>
      <c r="L138" s="14">
        <f t="shared" si="81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>
      <c r="A139" s="110"/>
      <c r="B139" s="126"/>
      <c r="C139" s="107"/>
      <c r="D139" s="137"/>
      <c r="E139" s="26" t="s">
        <v>56</v>
      </c>
      <c r="F139" s="13">
        <f t="shared" si="80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8.5" customHeight="1">
      <c r="A140" s="110"/>
      <c r="B140" s="126"/>
      <c r="C140" s="107"/>
      <c r="D140" s="137"/>
      <c r="E140" s="25" t="s">
        <v>188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0"/>
      <c r="B141" s="126"/>
      <c r="C141" s="107"/>
      <c r="D141" s="137"/>
      <c r="E141" s="26" t="s">
        <v>57</v>
      </c>
      <c r="F141" s="13">
        <f t="shared" si="80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>
      <c r="A142" s="110"/>
      <c r="B142" s="126"/>
      <c r="C142" s="107"/>
      <c r="D142" s="137"/>
      <c r="E142" s="26" t="s">
        <v>58</v>
      </c>
      <c r="F142" s="13">
        <f t="shared" si="80"/>
        <v>1070</v>
      </c>
      <c r="G142" s="17">
        <v>200</v>
      </c>
      <c r="H142" s="16">
        <v>0</v>
      </c>
      <c r="I142" s="16">
        <v>0</v>
      </c>
      <c r="J142" s="16">
        <v>870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21.75" customHeight="1">
      <c r="A143" s="111"/>
      <c r="B143" s="127"/>
      <c r="C143" s="108"/>
      <c r="D143" s="138"/>
      <c r="E143" s="26" t="s">
        <v>59</v>
      </c>
      <c r="F143" s="13">
        <f t="shared" si="80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42" customFormat="1" ht="21.75" customHeight="1">
      <c r="A144" s="109" t="s">
        <v>97</v>
      </c>
      <c r="B144" s="103" t="s">
        <v>101</v>
      </c>
      <c r="C144" s="106" t="s">
        <v>157</v>
      </c>
      <c r="D144" s="100" t="s">
        <v>174</v>
      </c>
      <c r="E144" s="26" t="s">
        <v>47</v>
      </c>
      <c r="F144" s="13">
        <f t="shared" ref="F144:F149" si="82">G144+H144+I144+J144+K144+L144</f>
        <v>4889.326</v>
      </c>
      <c r="G144" s="14">
        <f t="shared" ref="G144:L144" si="83">G145+G147+G148+G149</f>
        <v>3949.9850000000001</v>
      </c>
      <c r="H144" s="14">
        <f t="shared" si="83"/>
        <v>0</v>
      </c>
      <c r="I144" s="14">
        <f t="shared" si="83"/>
        <v>61.08</v>
      </c>
      <c r="J144" s="14">
        <f t="shared" si="83"/>
        <v>878.26099999999997</v>
      </c>
      <c r="K144" s="74">
        <f t="shared" si="83"/>
        <v>0</v>
      </c>
      <c r="L144" s="74">
        <f t="shared" si="83"/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1.75" customHeight="1">
      <c r="A145" s="110"/>
      <c r="B145" s="126"/>
      <c r="C145" s="107"/>
      <c r="D145" s="137"/>
      <c r="E145" s="26" t="s">
        <v>56</v>
      </c>
      <c r="F145" s="13">
        <f t="shared" si="82"/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9.25" customHeight="1">
      <c r="A146" s="110"/>
      <c r="B146" s="126"/>
      <c r="C146" s="107"/>
      <c r="D146" s="137"/>
      <c r="E146" s="25" t="s">
        <v>188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0"/>
      <c r="B147" s="126"/>
      <c r="C147" s="107"/>
      <c r="D147" s="137"/>
      <c r="E147" s="26" t="s">
        <v>57</v>
      </c>
      <c r="F147" s="13">
        <f t="shared" si="82"/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42" customFormat="1" ht="21.75" customHeight="1">
      <c r="A148" s="110"/>
      <c r="B148" s="126"/>
      <c r="C148" s="107"/>
      <c r="D148" s="137"/>
      <c r="E148" s="26" t="s">
        <v>58</v>
      </c>
      <c r="F148" s="13">
        <f t="shared" si="82"/>
        <v>4889.326</v>
      </c>
      <c r="G148" s="17">
        <v>3949.9850000000001</v>
      </c>
      <c r="H148" s="16">
        <v>0</v>
      </c>
      <c r="I148" s="16">
        <v>61.08</v>
      </c>
      <c r="J148" s="16">
        <v>878.26099999999997</v>
      </c>
      <c r="K148" s="16">
        <v>0</v>
      </c>
      <c r="L148" s="16">
        <v>0</v>
      </c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8"/>
      <c r="AS148" s="39"/>
      <c r="AT148" s="39"/>
      <c r="AU148" s="39"/>
      <c r="AV148" s="39"/>
      <c r="AW148" s="39"/>
      <c r="AX148" s="39"/>
      <c r="AY148" s="39"/>
      <c r="AZ148" s="40"/>
      <c r="BA148" s="41"/>
    </row>
    <row r="149" spans="1:53" s="58" customFormat="1" ht="18.75" customHeight="1">
      <c r="A149" s="111"/>
      <c r="B149" s="127"/>
      <c r="C149" s="108"/>
      <c r="D149" s="138"/>
      <c r="E149" s="26" t="s">
        <v>59</v>
      </c>
      <c r="F149" s="13">
        <f t="shared" si="82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09" t="s">
        <v>94</v>
      </c>
      <c r="B150" s="103" t="s">
        <v>104</v>
      </c>
      <c r="C150" s="106">
        <v>2021</v>
      </c>
      <c r="D150" s="100" t="s">
        <v>88</v>
      </c>
      <c r="E150" s="26" t="s">
        <v>47</v>
      </c>
      <c r="F150" s="13">
        <f t="shared" ref="F150:F155" si="84">G150+H150+I150+J150+K150+L150</f>
        <v>354.69155999999998</v>
      </c>
      <c r="G150" s="14">
        <f>G151+G153+G154+G155</f>
        <v>354.69155999999998</v>
      </c>
      <c r="H150" s="14">
        <f>H151+H153+H154+H155</f>
        <v>0</v>
      </c>
      <c r="I150" s="14">
        <f>I151+I153+I154+I155</f>
        <v>0</v>
      </c>
      <c r="J150" s="14">
        <f>J151+J153+J154+J155</f>
        <v>0</v>
      </c>
      <c r="K150" s="14">
        <f t="shared" ref="K150:L150" si="85">K151+K153+K154+K155</f>
        <v>0</v>
      </c>
      <c r="L150" s="14">
        <f t="shared" si="85"/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1.75" customHeight="1">
      <c r="A151" s="110"/>
      <c r="B151" s="126"/>
      <c r="C151" s="107"/>
      <c r="D151" s="137"/>
      <c r="E151" s="26" t="s">
        <v>56</v>
      </c>
      <c r="F151" s="13">
        <f t="shared" si="84"/>
        <v>336.95697999999999</v>
      </c>
      <c r="G151" s="17">
        <v>336.95697999999999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7" customHeight="1">
      <c r="A152" s="110"/>
      <c r="B152" s="126"/>
      <c r="C152" s="107"/>
      <c r="D152" s="137"/>
      <c r="E152" s="25" t="s">
        <v>188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0"/>
      <c r="B153" s="126"/>
      <c r="C153" s="107"/>
      <c r="D153" s="137"/>
      <c r="E153" s="26" t="s">
        <v>57</v>
      </c>
      <c r="F153" s="13">
        <f t="shared" si="84"/>
        <v>17.734580000000001</v>
      </c>
      <c r="G153" s="17">
        <v>17.734580000000001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21.75" customHeight="1">
      <c r="A154" s="110"/>
      <c r="B154" s="126"/>
      <c r="C154" s="107"/>
      <c r="D154" s="137"/>
      <c r="E154" s="26" t="s">
        <v>58</v>
      </c>
      <c r="F154" s="13">
        <f t="shared" si="84"/>
        <v>0</v>
      </c>
      <c r="G154" s="16"/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58" customFormat="1" ht="19.5" customHeight="1">
      <c r="A155" s="111"/>
      <c r="B155" s="127"/>
      <c r="C155" s="108"/>
      <c r="D155" s="138"/>
      <c r="E155" s="26" t="s">
        <v>59</v>
      </c>
      <c r="F155" s="13">
        <f t="shared" si="84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>
      <c r="A156" s="109" t="s">
        <v>95</v>
      </c>
      <c r="B156" s="115" t="s">
        <v>122</v>
      </c>
      <c r="C156" s="106" t="s">
        <v>149</v>
      </c>
      <c r="D156" s="100" t="s">
        <v>176</v>
      </c>
      <c r="E156" s="26" t="s">
        <v>47</v>
      </c>
      <c r="F156" s="13">
        <f t="shared" ref="F156:F161" si="86">G156+H156+I156+J156+K156+L156</f>
        <v>124347.23999999999</v>
      </c>
      <c r="G156" s="14">
        <f t="shared" ref="G156:H156" si="87">G157+G159+G160+G161</f>
        <v>15936.712</v>
      </c>
      <c r="H156" s="14">
        <f t="shared" si="87"/>
        <v>17002.364999999998</v>
      </c>
      <c r="I156" s="14">
        <f>I157+I159+I160+I161</f>
        <v>20471.473999999998</v>
      </c>
      <c r="J156" s="14">
        <f>J157+J159+J160+J161</f>
        <v>22364.707999999999</v>
      </c>
      <c r="K156" s="74">
        <f>K157+K159+K160+K161</f>
        <v>23520.794999999998</v>
      </c>
      <c r="L156" s="74">
        <f>L157+L159+L160+L161</f>
        <v>25051.186000000002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>
      <c r="A157" s="110"/>
      <c r="B157" s="116"/>
      <c r="C157" s="107"/>
      <c r="D157" s="137"/>
      <c r="E157" s="26" t="s">
        <v>56</v>
      </c>
      <c r="F157" s="13">
        <f t="shared" si="86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>
      <c r="A158" s="110"/>
      <c r="B158" s="116"/>
      <c r="C158" s="107"/>
      <c r="D158" s="137"/>
      <c r="E158" s="25" t="s">
        <v>188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0"/>
      <c r="B159" s="116"/>
      <c r="C159" s="107"/>
      <c r="D159" s="137"/>
      <c r="E159" s="26" t="s">
        <v>57</v>
      </c>
      <c r="F159" s="13">
        <f t="shared" si="86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>
      <c r="A160" s="110"/>
      <c r="B160" s="116"/>
      <c r="C160" s="107"/>
      <c r="D160" s="137"/>
      <c r="E160" s="26" t="s">
        <v>58</v>
      </c>
      <c r="F160" s="13">
        <f t="shared" si="86"/>
        <v>124347.23999999999</v>
      </c>
      <c r="G160" s="17">
        <v>15936.712</v>
      </c>
      <c r="H160" s="16">
        <f>16910.958+91.407</f>
        <v>17002.364999999998</v>
      </c>
      <c r="I160" s="16">
        <v>20471.473999999998</v>
      </c>
      <c r="J160" s="16">
        <v>22364.707999999999</v>
      </c>
      <c r="K160" s="16">
        <v>23520.794999999998</v>
      </c>
      <c r="L160" s="16">
        <v>25051.186000000002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>
      <c r="A161" s="111"/>
      <c r="B161" s="117"/>
      <c r="C161" s="108"/>
      <c r="D161" s="138"/>
      <c r="E161" s="26" t="s">
        <v>59</v>
      </c>
      <c r="F161" s="13">
        <f t="shared" si="86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>
      <c r="A162" s="109" t="s">
        <v>96</v>
      </c>
      <c r="B162" s="103" t="s">
        <v>85</v>
      </c>
      <c r="C162" s="106" t="s">
        <v>154</v>
      </c>
      <c r="D162" s="100" t="s">
        <v>177</v>
      </c>
      <c r="E162" s="26" t="s">
        <v>47</v>
      </c>
      <c r="F162" s="13">
        <f t="shared" ref="F162:F167" si="88">G162+H162+I162+J162+K162+L162</f>
        <v>39368.294000000002</v>
      </c>
      <c r="G162" s="14">
        <f t="shared" ref="G162:I162" si="89">G163+G165+G166+G167</f>
        <v>4987.1719999999996</v>
      </c>
      <c r="H162" s="14">
        <f t="shared" si="89"/>
        <v>5411.7749999999996</v>
      </c>
      <c r="I162" s="14">
        <f t="shared" si="89"/>
        <v>6502.9970000000003</v>
      </c>
      <c r="J162" s="14">
        <f t="shared" ref="J162:L162" si="90">J163+J165+J166+J167</f>
        <v>7027.9129999999996</v>
      </c>
      <c r="K162" s="74">
        <f t="shared" si="90"/>
        <v>7488.6750000000002</v>
      </c>
      <c r="L162" s="74">
        <f t="shared" si="90"/>
        <v>7949.7619999999997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>
      <c r="A163" s="110"/>
      <c r="B163" s="116"/>
      <c r="C163" s="107"/>
      <c r="D163" s="101"/>
      <c r="E163" s="26" t="s">
        <v>56</v>
      </c>
      <c r="F163" s="13">
        <f t="shared" si="88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5.5" customHeight="1">
      <c r="A164" s="110"/>
      <c r="B164" s="116"/>
      <c r="C164" s="107"/>
      <c r="D164" s="101"/>
      <c r="E164" s="25" t="s">
        <v>188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0"/>
      <c r="B165" s="116"/>
      <c r="C165" s="107"/>
      <c r="D165" s="101"/>
      <c r="E165" s="26" t="s">
        <v>57</v>
      </c>
      <c r="F165" s="13">
        <f t="shared" si="88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>
      <c r="A166" s="110"/>
      <c r="B166" s="116"/>
      <c r="C166" s="107"/>
      <c r="D166" s="101"/>
      <c r="E166" s="26" t="s">
        <v>58</v>
      </c>
      <c r="F166" s="13">
        <f t="shared" si="88"/>
        <v>39368.294000000002</v>
      </c>
      <c r="G166" s="17">
        <v>4987.1719999999996</v>
      </c>
      <c r="H166" s="16">
        <v>5411.7749999999996</v>
      </c>
      <c r="I166" s="16">
        <v>6502.9970000000003</v>
      </c>
      <c r="J166" s="16">
        <v>7027.9129999999996</v>
      </c>
      <c r="K166" s="16">
        <v>7488.6750000000002</v>
      </c>
      <c r="L166" s="16">
        <v>7949.7619999999997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>
      <c r="A167" s="111"/>
      <c r="B167" s="117"/>
      <c r="C167" s="108"/>
      <c r="D167" s="102"/>
      <c r="E167" s="26" t="s">
        <v>59</v>
      </c>
      <c r="F167" s="13">
        <f t="shared" si="88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42" customFormat="1" ht="21.75" customHeight="1">
      <c r="A168" s="109" t="s">
        <v>105</v>
      </c>
      <c r="B168" s="103" t="s">
        <v>123</v>
      </c>
      <c r="C168" s="106" t="s">
        <v>149</v>
      </c>
      <c r="D168" s="129" t="s">
        <v>175</v>
      </c>
      <c r="E168" s="26" t="s">
        <v>47</v>
      </c>
      <c r="F168" s="13">
        <f t="shared" ref="F168:F173" si="91">G168+H168+I168+J168+K168+L168</f>
        <v>186488.81964999999</v>
      </c>
      <c r="G168" s="14">
        <f t="shared" ref="G168:I168" si="92">G169+G171+G172+G173</f>
        <v>24697.937999999998</v>
      </c>
      <c r="H168" s="14">
        <f t="shared" si="92"/>
        <v>26229.38365</v>
      </c>
      <c r="I168" s="14">
        <f t="shared" si="92"/>
        <v>31748.867999999999</v>
      </c>
      <c r="J168" s="14">
        <f t="shared" ref="J168:L168" si="93">J169+J171+J172+J173</f>
        <v>33833.588000000003</v>
      </c>
      <c r="K168" s="74">
        <f t="shared" si="93"/>
        <v>33908.911</v>
      </c>
      <c r="L168" s="74">
        <f t="shared" si="93"/>
        <v>36070.131000000001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21.75" customHeight="1">
      <c r="A169" s="110"/>
      <c r="B169" s="116"/>
      <c r="C169" s="107"/>
      <c r="D169" s="129"/>
      <c r="E169" s="26" t="s">
        <v>56</v>
      </c>
      <c r="F169" s="13">
        <f t="shared" si="91"/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30.75" customHeight="1">
      <c r="A170" s="110"/>
      <c r="B170" s="116"/>
      <c r="C170" s="107"/>
      <c r="D170" s="129"/>
      <c r="E170" s="25" t="s">
        <v>188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0"/>
      <c r="B171" s="116"/>
      <c r="C171" s="107"/>
      <c r="D171" s="129"/>
      <c r="E171" s="26" t="s">
        <v>57</v>
      </c>
      <c r="F171" s="13">
        <f t="shared" si="91"/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42" customFormat="1" ht="21.75" customHeight="1">
      <c r="A172" s="110"/>
      <c r="B172" s="116"/>
      <c r="C172" s="107"/>
      <c r="D172" s="129"/>
      <c r="E172" s="26" t="s">
        <v>58</v>
      </c>
      <c r="F172" s="13">
        <f t="shared" si="91"/>
        <v>186488.81964999999</v>
      </c>
      <c r="G172" s="17">
        <v>24697.937999999998</v>
      </c>
      <c r="H172" s="16">
        <f>26465.209-457.031+221.20565</f>
        <v>26229.38365</v>
      </c>
      <c r="I172" s="16">
        <f>31748.868</f>
        <v>31748.867999999999</v>
      </c>
      <c r="J172" s="16">
        <v>33833.588000000003</v>
      </c>
      <c r="K172" s="16">
        <v>33908.911</v>
      </c>
      <c r="L172" s="16">
        <v>36070.131000000001</v>
      </c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8"/>
      <c r="AS172" s="39"/>
      <c r="AT172" s="39"/>
      <c r="AU172" s="39"/>
      <c r="AV172" s="39"/>
      <c r="AW172" s="39"/>
      <c r="AX172" s="39"/>
      <c r="AY172" s="39"/>
      <c r="AZ172" s="40"/>
      <c r="BA172" s="41"/>
    </row>
    <row r="173" spans="1:53" s="58" customFormat="1" ht="21.75" customHeight="1">
      <c r="A173" s="111"/>
      <c r="B173" s="117"/>
      <c r="C173" s="108"/>
      <c r="D173" s="130"/>
      <c r="E173" s="26" t="s">
        <v>59</v>
      </c>
      <c r="F173" s="13">
        <f t="shared" si="91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09" t="s">
        <v>108</v>
      </c>
      <c r="B174" s="103" t="s">
        <v>109</v>
      </c>
      <c r="C174" s="106" t="s">
        <v>184</v>
      </c>
      <c r="D174" s="100" t="s">
        <v>88</v>
      </c>
      <c r="E174" s="26" t="s">
        <v>47</v>
      </c>
      <c r="F174" s="13">
        <f t="shared" ref="F174:F179" si="94">G174+H174+I174+J174+K174+L174</f>
        <v>1035.21154</v>
      </c>
      <c r="G174" s="14">
        <f>G175+G177+G178+G179</f>
        <v>0</v>
      </c>
      <c r="H174" s="14">
        <f>H175+H177+H178+H179</f>
        <v>352.99927000000002</v>
      </c>
      <c r="I174" s="14">
        <f>I175+I177+I178+I179</f>
        <v>360.67995999999999</v>
      </c>
      <c r="J174" s="14">
        <f>J175+J177+J178+J179</f>
        <v>321.53231</v>
      </c>
      <c r="K174" s="14">
        <f t="shared" ref="K174:L174" si="95">K175+K177+K178+K179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>
      <c r="A175" s="110"/>
      <c r="B175" s="126"/>
      <c r="C175" s="107"/>
      <c r="D175" s="137"/>
      <c r="E175" s="26" t="s">
        <v>56</v>
      </c>
      <c r="F175" s="13">
        <f t="shared" si="94"/>
        <v>982.80286999999998</v>
      </c>
      <c r="G175" s="16">
        <v>0</v>
      </c>
      <c r="H175" s="16">
        <v>335.34931</v>
      </c>
      <c r="I175" s="75">
        <v>342.30331999999999</v>
      </c>
      <c r="J175" s="16">
        <v>305.15024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6.25" customHeight="1">
      <c r="A176" s="110"/>
      <c r="B176" s="126"/>
      <c r="C176" s="107"/>
      <c r="D176" s="137"/>
      <c r="E176" s="25" t="s">
        <v>188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0"/>
      <c r="B177" s="126"/>
      <c r="C177" s="107"/>
      <c r="D177" s="137"/>
      <c r="E177" s="26" t="s">
        <v>57</v>
      </c>
      <c r="F177" s="13">
        <f t="shared" si="94"/>
        <v>51.726460000000003</v>
      </c>
      <c r="G177" s="16">
        <v>0</v>
      </c>
      <c r="H177" s="16">
        <v>17.64996</v>
      </c>
      <c r="I177" s="75">
        <v>18.01596</v>
      </c>
      <c r="J177" s="16">
        <v>16.06054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0"/>
      <c r="B178" s="126"/>
      <c r="C178" s="107"/>
      <c r="D178" s="137"/>
      <c r="E178" s="26" t="s">
        <v>58</v>
      </c>
      <c r="F178" s="13">
        <f t="shared" si="94"/>
        <v>0.68220999999999998</v>
      </c>
      <c r="G178" s="16">
        <v>0</v>
      </c>
      <c r="H178" s="16">
        <v>0</v>
      </c>
      <c r="I178" s="75">
        <v>0.36068</v>
      </c>
      <c r="J178" s="77">
        <v>0.32152999999999998</v>
      </c>
      <c r="K178" s="77">
        <v>0</v>
      </c>
      <c r="L178" s="77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/>
      <c r="B179" s="127"/>
      <c r="C179" s="108"/>
      <c r="D179" s="138"/>
      <c r="E179" s="26" t="s">
        <v>59</v>
      </c>
      <c r="F179" s="13">
        <f t="shared" si="94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09" t="s">
        <v>128</v>
      </c>
      <c r="B180" s="103" t="s">
        <v>129</v>
      </c>
      <c r="C180" s="106" t="s">
        <v>179</v>
      </c>
      <c r="D180" s="100" t="s">
        <v>178</v>
      </c>
      <c r="E180" s="26" t="s">
        <v>47</v>
      </c>
      <c r="F180" s="13">
        <f t="shared" ref="F180:F185" si="96">G180+H180+I180+J180+K180+L180</f>
        <v>885.12</v>
      </c>
      <c r="G180" s="14">
        <f t="shared" ref="G180" si="97">SUM(G181:G185)</f>
        <v>0</v>
      </c>
      <c r="H180" s="14">
        <f>SUM(H181:H185)</f>
        <v>475.89</v>
      </c>
      <c r="I180" s="14">
        <f t="shared" ref="I180:J180" si="98">SUM(I181:I185)</f>
        <v>356.5</v>
      </c>
      <c r="J180" s="14">
        <f t="shared" si="98"/>
        <v>52.73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>
      <c r="A181" s="110"/>
      <c r="B181" s="126"/>
      <c r="C181" s="107"/>
      <c r="D181" s="137"/>
      <c r="E181" s="26" t="s">
        <v>56</v>
      </c>
      <c r="F181" s="13">
        <f t="shared" si="96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7.75" customHeight="1">
      <c r="A182" s="110"/>
      <c r="B182" s="126"/>
      <c r="C182" s="107"/>
      <c r="D182" s="137"/>
      <c r="E182" s="25" t="s">
        <v>188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0"/>
      <c r="B183" s="126"/>
      <c r="C183" s="107"/>
      <c r="D183" s="137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0"/>
      <c r="B184" s="126"/>
      <c r="C184" s="107"/>
      <c r="D184" s="137"/>
      <c r="E184" s="26" t="s">
        <v>58</v>
      </c>
      <c r="F184" s="13">
        <f t="shared" si="96"/>
        <v>885.12</v>
      </c>
      <c r="G184" s="16">
        <v>0</v>
      </c>
      <c r="H184" s="17">
        <f>475.89</f>
        <v>475.89</v>
      </c>
      <c r="I184" s="16">
        <v>356.5</v>
      </c>
      <c r="J184" s="16">
        <v>52.73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/>
      <c r="B185" s="127"/>
      <c r="C185" s="108"/>
      <c r="D185" s="138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09" t="s">
        <v>132</v>
      </c>
      <c r="B186" s="103" t="s">
        <v>134</v>
      </c>
      <c r="C186" s="153">
        <v>2023</v>
      </c>
      <c r="D186" s="100" t="s">
        <v>88</v>
      </c>
      <c r="E186" s="26" t="s">
        <v>47</v>
      </c>
      <c r="F186" s="13">
        <f t="shared" ref="F186:F191" si="100">G186+H186+I186+J186+K186+L186</f>
        <v>5000</v>
      </c>
      <c r="G186" s="14">
        <f t="shared" ref="G186" si="101">SUM(G187:G191)</f>
        <v>0</v>
      </c>
      <c r="H186" s="14">
        <f>SUM(H187:H191)</f>
        <v>0</v>
      </c>
      <c r="I186" s="14">
        <f t="shared" ref="I186:J186" si="102">SUM(I187:I191)</f>
        <v>5000</v>
      </c>
      <c r="J186" s="14">
        <f t="shared" si="102"/>
        <v>0</v>
      </c>
      <c r="K186" s="14">
        <f t="shared" ref="K186:L186" si="103">SUM(K187:K191)</f>
        <v>0</v>
      </c>
      <c r="L186" s="14">
        <f t="shared" si="103"/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1.75" customHeight="1">
      <c r="A187" s="110"/>
      <c r="B187" s="126"/>
      <c r="C187" s="154"/>
      <c r="D187" s="137"/>
      <c r="E187" s="26" t="s">
        <v>56</v>
      </c>
      <c r="F187" s="13">
        <f t="shared" si="100"/>
        <v>5000</v>
      </c>
      <c r="G187" s="16">
        <v>0</v>
      </c>
      <c r="H187" s="16">
        <v>0</v>
      </c>
      <c r="I187" s="75">
        <v>5000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9.25" customHeight="1">
      <c r="A188" s="110"/>
      <c r="B188" s="126"/>
      <c r="C188" s="154"/>
      <c r="D188" s="137"/>
      <c r="E188" s="25" t="s">
        <v>188</v>
      </c>
      <c r="F188" s="13">
        <f>G188+H188+I188+J188+K188+L188</f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0"/>
      <c r="B189" s="126"/>
      <c r="C189" s="154"/>
      <c r="D189" s="137"/>
      <c r="E189" s="26" t="s">
        <v>57</v>
      </c>
      <c r="F189" s="13">
        <f t="shared" si="100"/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0"/>
      <c r="B190" s="126"/>
      <c r="C190" s="154"/>
      <c r="D190" s="137"/>
      <c r="E190" s="26" t="s">
        <v>58</v>
      </c>
      <c r="F190" s="13">
        <f t="shared" si="100"/>
        <v>0</v>
      </c>
      <c r="G190" s="16">
        <v>0</v>
      </c>
      <c r="H190" s="17"/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58" customFormat="1" ht="21.75" customHeight="1">
      <c r="A191" s="111"/>
      <c r="B191" s="127"/>
      <c r="C191" s="155"/>
      <c r="D191" s="138"/>
      <c r="E191" s="26" t="s">
        <v>59</v>
      </c>
      <c r="F191" s="13">
        <f t="shared" si="100"/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>
      <c r="A192" s="109" t="s">
        <v>79</v>
      </c>
      <c r="B192" s="109" t="s">
        <v>86</v>
      </c>
      <c r="C192" s="106" t="s">
        <v>106</v>
      </c>
      <c r="D192" s="100" t="s">
        <v>180</v>
      </c>
      <c r="E192" s="26" t="s">
        <v>47</v>
      </c>
      <c r="F192" s="13">
        <f>G192+H192+I192+J192+K192+L192</f>
        <v>97440.685340000011</v>
      </c>
      <c r="G192" s="14">
        <f>G198+G210+G216+G204+G222+G228</f>
        <v>19417.261200000001</v>
      </c>
      <c r="H192" s="14">
        <f t="shared" ref="H192:K192" si="104">H198+H210+H216+H204+H222+H228</f>
        <v>57907.921260000003</v>
      </c>
      <c r="I192" s="14">
        <f>I198+I210+I216+I204+I222+I228+I234</f>
        <v>9023.2910799999991</v>
      </c>
      <c r="J192" s="14">
        <f>J198+J204+J210+J216+J222+J228+J234+J240</f>
        <v>11092.211800000001</v>
      </c>
      <c r="K192" s="74">
        <f t="shared" si="104"/>
        <v>0</v>
      </c>
      <c r="L192" s="74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>
      <c r="A193" s="110"/>
      <c r="B193" s="110"/>
      <c r="C193" s="107"/>
      <c r="D193" s="145"/>
      <c r="E193" s="26" t="s">
        <v>56</v>
      </c>
      <c r="F193" s="13">
        <f t="shared" ref="F193:F197" si="105">G193+H193+I193+J193+K193+L193</f>
        <v>6147.23614</v>
      </c>
      <c r="G193" s="14">
        <f t="shared" ref="G193:K193" si="106">G199+G211+G217+G205+G223+G229</f>
        <v>6119.23614</v>
      </c>
      <c r="H193" s="14">
        <f t="shared" si="106"/>
        <v>21</v>
      </c>
      <c r="I193" s="14">
        <f>I199+I211+I217+I205+I223+I229</f>
        <v>0</v>
      </c>
      <c r="J193" s="14">
        <f t="shared" si="106"/>
        <v>7</v>
      </c>
      <c r="K193" s="74">
        <f t="shared" si="106"/>
        <v>0</v>
      </c>
      <c r="L193" s="74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30.75" customHeight="1">
      <c r="A194" s="110"/>
      <c r="B194" s="110"/>
      <c r="C194" s="107"/>
      <c r="D194" s="145"/>
      <c r="E194" s="25" t="s">
        <v>188</v>
      </c>
      <c r="F194" s="13">
        <f>G194+H194+I194+J194+K194+L194</f>
        <v>10565.45397</v>
      </c>
      <c r="G194" s="14">
        <v>0</v>
      </c>
      <c r="H194" s="14">
        <v>0</v>
      </c>
      <c r="I194" s="14">
        <v>0</v>
      </c>
      <c r="J194" s="14">
        <f>J200+J206+J212+J218+J224+J230+J236+J242</f>
        <v>10565.45397</v>
      </c>
      <c r="K194" s="14">
        <v>0</v>
      </c>
      <c r="L194" s="14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0"/>
      <c r="B195" s="110"/>
      <c r="C195" s="107"/>
      <c r="D195" s="145"/>
      <c r="E195" s="26" t="s">
        <v>57</v>
      </c>
      <c r="F195" s="13">
        <f t="shared" si="105"/>
        <v>14351.976020000002</v>
      </c>
      <c r="G195" s="14">
        <f t="shared" ref="G195:K195" si="107">G201+G213+G219+G207+G225+G231</f>
        <v>322.06506000000002</v>
      </c>
      <c r="H195" s="14">
        <f>H201+H213+H219+H207+H225+H231</f>
        <v>13350.20126</v>
      </c>
      <c r="I195" s="14">
        <f>I201+I213+I219+I207+I225+I231</f>
        <v>679.34127999999998</v>
      </c>
      <c r="J195" s="14">
        <f t="shared" si="107"/>
        <v>0.36842000000000003</v>
      </c>
      <c r="K195" s="74">
        <f t="shared" si="107"/>
        <v>0</v>
      </c>
      <c r="L195" s="74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>
      <c r="A196" s="110"/>
      <c r="B196" s="110"/>
      <c r="C196" s="107"/>
      <c r="D196" s="145"/>
      <c r="E196" s="26" t="s">
        <v>58</v>
      </c>
      <c r="F196" s="13">
        <f t="shared" si="105"/>
        <v>66376.019209999999</v>
      </c>
      <c r="G196" s="14">
        <f t="shared" ref="G196:K196" si="108">G202+G214+G220+G208+G226+G232</f>
        <v>12975.96</v>
      </c>
      <c r="H196" s="14">
        <f t="shared" si="108"/>
        <v>44536.72</v>
      </c>
      <c r="I196" s="14">
        <f>I202+I214+I220+I208+I226+I232+I238</f>
        <v>8343.9497999999985</v>
      </c>
      <c r="J196" s="14">
        <f>J202+J208+J214+J220+J226+J232+J238+J244</f>
        <v>519.38941</v>
      </c>
      <c r="K196" s="74">
        <f t="shared" si="108"/>
        <v>0</v>
      </c>
      <c r="L196" s="74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>
      <c r="A197" s="111"/>
      <c r="B197" s="111"/>
      <c r="C197" s="108"/>
      <c r="D197" s="146"/>
      <c r="E197" s="26" t="s">
        <v>59</v>
      </c>
      <c r="F197" s="13">
        <f t="shared" si="105"/>
        <v>0</v>
      </c>
      <c r="G197" s="14">
        <f>G203+G215+G221+G209+G227+G233</f>
        <v>0</v>
      </c>
      <c r="H197" s="14">
        <f>H203+H215+H221+H209+H227+H233</f>
        <v>0</v>
      </c>
      <c r="I197" s="14">
        <f>I203+I215+I221+I209+I227+I233</f>
        <v>0</v>
      </c>
      <c r="J197" s="14">
        <f>J203+J215+J221+J209+J227+J233</f>
        <v>0</v>
      </c>
      <c r="K197" s="74">
        <f>K203+K215+K221+K209+K227+K233</f>
        <v>0</v>
      </c>
      <c r="L197" s="74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42" customFormat="1" ht="21.75" customHeight="1">
      <c r="A198" s="100" t="s">
        <v>25</v>
      </c>
      <c r="B198" s="103" t="s">
        <v>112</v>
      </c>
      <c r="C198" s="106" t="s">
        <v>192</v>
      </c>
      <c r="D198" s="100" t="s">
        <v>191</v>
      </c>
      <c r="E198" s="26" t="s">
        <v>47</v>
      </c>
      <c r="F198" s="13">
        <f t="shared" ref="F198:F203" si="109">G198+H198+I198+J198+K198+L198</f>
        <v>29.481060000000003</v>
      </c>
      <c r="G198" s="14">
        <f t="shared" ref="G198:L198" si="110">G199+G201+G202+G203</f>
        <v>0</v>
      </c>
      <c r="H198" s="14">
        <f t="shared" si="110"/>
        <v>22.105260000000001</v>
      </c>
      <c r="I198" s="14">
        <f t="shared" si="110"/>
        <v>0</v>
      </c>
      <c r="J198" s="14">
        <f t="shared" si="110"/>
        <v>7.3758000000000008</v>
      </c>
      <c r="K198" s="14">
        <f t="shared" si="110"/>
        <v>0</v>
      </c>
      <c r="L198" s="14">
        <f t="shared" si="110"/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1.75" customHeight="1">
      <c r="A199" s="101"/>
      <c r="B199" s="104"/>
      <c r="C199" s="107"/>
      <c r="D199" s="145"/>
      <c r="E199" s="26" t="s">
        <v>56</v>
      </c>
      <c r="F199" s="13">
        <f t="shared" si="109"/>
        <v>28</v>
      </c>
      <c r="G199" s="16">
        <v>0</v>
      </c>
      <c r="H199" s="16">
        <v>21</v>
      </c>
      <c r="I199" s="16">
        <v>0</v>
      </c>
      <c r="J199" s="16">
        <v>7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6.25" customHeight="1">
      <c r="A200" s="101"/>
      <c r="B200" s="104"/>
      <c r="C200" s="107"/>
      <c r="D200" s="145"/>
      <c r="E200" s="25" t="s">
        <v>188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1"/>
      <c r="B201" s="104"/>
      <c r="C201" s="107"/>
      <c r="D201" s="145"/>
      <c r="E201" s="26" t="s">
        <v>57</v>
      </c>
      <c r="F201" s="13">
        <f t="shared" si="109"/>
        <v>1.4736799999999999</v>
      </c>
      <c r="G201" s="16">
        <v>0</v>
      </c>
      <c r="H201" s="16">
        <v>1.1052599999999999</v>
      </c>
      <c r="I201" s="16">
        <v>0</v>
      </c>
      <c r="J201" s="16">
        <v>0.36842000000000003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42" customFormat="1" ht="21.75" customHeight="1">
      <c r="A202" s="101"/>
      <c r="B202" s="104"/>
      <c r="C202" s="107"/>
      <c r="D202" s="145"/>
      <c r="E202" s="26" t="s">
        <v>58</v>
      </c>
      <c r="F202" s="13">
        <f t="shared" si="109"/>
        <v>7.3800000000000003E-3</v>
      </c>
      <c r="G202" s="16">
        <v>0</v>
      </c>
      <c r="H202" s="16">
        <v>0</v>
      </c>
      <c r="I202" s="16">
        <v>0</v>
      </c>
      <c r="J202" s="16">
        <v>7.3800000000000003E-3</v>
      </c>
      <c r="K202" s="16">
        <v>0</v>
      </c>
      <c r="L202" s="16">
        <v>0</v>
      </c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8"/>
      <c r="AS202" s="39"/>
      <c r="AT202" s="39"/>
      <c r="AU202" s="39"/>
      <c r="AV202" s="39"/>
      <c r="AW202" s="39"/>
      <c r="AX202" s="39"/>
      <c r="AY202" s="39"/>
      <c r="AZ202" s="40"/>
      <c r="BA202" s="41"/>
    </row>
    <row r="203" spans="1:53" s="58" customFormat="1" ht="21.75" customHeight="1">
      <c r="A203" s="102"/>
      <c r="B203" s="105"/>
      <c r="C203" s="108"/>
      <c r="D203" s="146"/>
      <c r="E203" s="26" t="s">
        <v>59</v>
      </c>
      <c r="F203" s="13">
        <f t="shared" si="109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0" t="s">
        <v>26</v>
      </c>
      <c r="B204" s="103" t="s">
        <v>130</v>
      </c>
      <c r="C204" s="106" t="s">
        <v>90</v>
      </c>
      <c r="D204" s="100" t="s">
        <v>92</v>
      </c>
      <c r="E204" s="26" t="s">
        <v>47</v>
      </c>
      <c r="F204" s="13">
        <f t="shared" ref="F204:F209" si="111">G204+H204+I204+J204+K204+L204</f>
        <v>20492.981200000002</v>
      </c>
      <c r="G204" s="14">
        <f>G205+G207+G208+G209</f>
        <v>6441.3011999999999</v>
      </c>
      <c r="H204" s="14">
        <f>H205+H207+H208+H209</f>
        <v>14051.68</v>
      </c>
      <c r="I204" s="14">
        <f>I205+I207+I208+I209</f>
        <v>0</v>
      </c>
      <c r="J204" s="14">
        <f>J205+J207+J208+J209</f>
        <v>0</v>
      </c>
      <c r="K204" s="14">
        <f t="shared" ref="K204:L204" si="112">K205+K207+K208+K209</f>
        <v>0</v>
      </c>
      <c r="L204" s="14">
        <f t="shared" si="112"/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1.75" customHeight="1">
      <c r="A205" s="101"/>
      <c r="B205" s="104"/>
      <c r="C205" s="107"/>
      <c r="D205" s="147"/>
      <c r="E205" s="26" t="s">
        <v>56</v>
      </c>
      <c r="F205" s="13">
        <f t="shared" si="111"/>
        <v>6119.23614</v>
      </c>
      <c r="G205" s="17">
        <v>6119.23614</v>
      </c>
      <c r="H205" s="17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9.25" customHeight="1">
      <c r="A206" s="101"/>
      <c r="B206" s="104"/>
      <c r="C206" s="107"/>
      <c r="D206" s="147"/>
      <c r="E206" s="25" t="s">
        <v>188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1"/>
      <c r="B207" s="104"/>
      <c r="C207" s="107"/>
      <c r="D207" s="147"/>
      <c r="E207" s="26" t="s">
        <v>57</v>
      </c>
      <c r="F207" s="13">
        <f t="shared" si="111"/>
        <v>13671.16106</v>
      </c>
      <c r="G207" s="17">
        <v>322.06506000000002</v>
      </c>
      <c r="H207" s="17">
        <v>13349.096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1"/>
      <c r="B208" s="104"/>
      <c r="C208" s="107"/>
      <c r="D208" s="147"/>
      <c r="E208" s="26" t="s">
        <v>58</v>
      </c>
      <c r="F208" s="13">
        <f t="shared" si="111"/>
        <v>702.58399999999995</v>
      </c>
      <c r="G208" s="17">
        <v>0</v>
      </c>
      <c r="H208" s="17">
        <v>702.58399999999995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58" customFormat="1" ht="21.75" customHeight="1">
      <c r="A209" s="102"/>
      <c r="B209" s="105"/>
      <c r="C209" s="108"/>
      <c r="D209" s="148"/>
      <c r="E209" s="26" t="s">
        <v>59</v>
      </c>
      <c r="F209" s="13">
        <f t="shared" si="111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>
      <c r="A210" s="100" t="s">
        <v>27</v>
      </c>
      <c r="B210" s="103" t="s">
        <v>139</v>
      </c>
      <c r="C210" s="106" t="s">
        <v>106</v>
      </c>
      <c r="D210" s="100" t="s">
        <v>181</v>
      </c>
      <c r="E210" s="26" t="s">
        <v>47</v>
      </c>
      <c r="F210" s="13">
        <f t="shared" ref="F210:F215" si="113">G210+H210+I210+J210+K210+L210</f>
        <v>39539.010999999999</v>
      </c>
      <c r="G210" s="14">
        <f t="shared" ref="G210:H210" si="114">G211+G213+G214+G215</f>
        <v>1163.067</v>
      </c>
      <c r="H210" s="14">
        <f t="shared" si="114"/>
        <v>31058.942999999999</v>
      </c>
      <c r="I210" s="14">
        <f>I211+I213+I214+I215</f>
        <v>6808.1949999999997</v>
      </c>
      <c r="J210" s="14">
        <f t="shared" ref="J210:L210" si="115">J211+J213+J214+J215</f>
        <v>508.80599999999998</v>
      </c>
      <c r="K210" s="74">
        <f t="shared" si="115"/>
        <v>0</v>
      </c>
      <c r="L210" s="74">
        <f t="shared" si="115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>
      <c r="A211" s="101"/>
      <c r="B211" s="104"/>
      <c r="C211" s="107"/>
      <c r="D211" s="145"/>
      <c r="E211" s="26" t="s">
        <v>56</v>
      </c>
      <c r="F211" s="13">
        <f t="shared" si="113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8.5" customHeight="1">
      <c r="A212" s="101"/>
      <c r="B212" s="104"/>
      <c r="C212" s="107"/>
      <c r="D212" s="145"/>
      <c r="E212" s="25" t="s">
        <v>188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1"/>
      <c r="B213" s="104"/>
      <c r="C213" s="107"/>
      <c r="D213" s="145"/>
      <c r="E213" s="26" t="s">
        <v>57</v>
      </c>
      <c r="F213" s="13">
        <f t="shared" si="113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>
      <c r="A214" s="101"/>
      <c r="B214" s="104"/>
      <c r="C214" s="107"/>
      <c r="D214" s="145"/>
      <c r="E214" s="26" t="s">
        <v>58</v>
      </c>
      <c r="F214" s="13">
        <f t="shared" si="113"/>
        <v>39539.010999999999</v>
      </c>
      <c r="G214" s="17">
        <v>1163.067</v>
      </c>
      <c r="H214" s="17">
        <v>31058.942999999999</v>
      </c>
      <c r="I214" s="17">
        <f>6808.195</f>
        <v>6808.1949999999997</v>
      </c>
      <c r="J214" s="17">
        <v>508.80599999999998</v>
      </c>
      <c r="K214" s="17">
        <v>0</v>
      </c>
      <c r="L214" s="17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96" customHeight="1">
      <c r="A215" s="102"/>
      <c r="B215" s="105"/>
      <c r="C215" s="108"/>
      <c r="D215" s="146"/>
      <c r="E215" s="26" t="s">
        <v>59</v>
      </c>
      <c r="F215" s="13">
        <f t="shared" si="113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>
      <c r="A216" s="100" t="s">
        <v>28</v>
      </c>
      <c r="B216" s="115" t="s">
        <v>182</v>
      </c>
      <c r="C216" s="106" t="s">
        <v>90</v>
      </c>
      <c r="D216" s="100" t="s">
        <v>83</v>
      </c>
      <c r="E216" s="26" t="s">
        <v>47</v>
      </c>
      <c r="F216" s="13">
        <f t="shared" ref="F216:F221" si="116">G216+H216+I216+J216+K216+L216</f>
        <v>11217.838</v>
      </c>
      <c r="G216" s="14">
        <f>G217+G219+G220+G221</f>
        <v>5246.29</v>
      </c>
      <c r="H216" s="14">
        <f t="shared" ref="H216:L216" si="117">H217+H219+H220+H221</f>
        <v>5971.5479999999998</v>
      </c>
      <c r="I216" s="14">
        <f t="shared" si="117"/>
        <v>0</v>
      </c>
      <c r="J216" s="14">
        <f t="shared" si="117"/>
        <v>0</v>
      </c>
      <c r="K216" s="14">
        <f t="shared" si="117"/>
        <v>0</v>
      </c>
      <c r="L216" s="14">
        <f t="shared" si="117"/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>
      <c r="A217" s="101"/>
      <c r="B217" s="104"/>
      <c r="C217" s="107"/>
      <c r="D217" s="147"/>
      <c r="E217" s="26" t="s">
        <v>56</v>
      </c>
      <c r="F217" s="13">
        <f t="shared" si="116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31.5" customHeight="1">
      <c r="A218" s="101"/>
      <c r="B218" s="104"/>
      <c r="C218" s="107"/>
      <c r="D218" s="147"/>
      <c r="E218" s="25" t="s">
        <v>188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1"/>
      <c r="B219" s="104"/>
      <c r="C219" s="107"/>
      <c r="D219" s="147"/>
      <c r="E219" s="26" t="s">
        <v>57</v>
      </c>
      <c r="F219" s="13">
        <f t="shared" si="116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>
      <c r="A220" s="101"/>
      <c r="B220" s="104"/>
      <c r="C220" s="107"/>
      <c r="D220" s="147"/>
      <c r="E220" s="26" t="s">
        <v>58</v>
      </c>
      <c r="F220" s="13">
        <f t="shared" si="116"/>
        <v>11217.838</v>
      </c>
      <c r="G220" s="17">
        <f>5363.47-117.18</f>
        <v>5246.29</v>
      </c>
      <c r="H220" s="17">
        <v>5971.5479999999998</v>
      </c>
      <c r="I220" s="16">
        <f>5638.582-2014.58332-3623.99868</f>
        <v>0</v>
      </c>
      <c r="J220" s="16">
        <v>0</v>
      </c>
      <c r="K220" s="16">
        <v>0</v>
      </c>
      <c r="L220" s="16">
        <v>0</v>
      </c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20.25" customHeight="1">
      <c r="A221" s="102"/>
      <c r="B221" s="105"/>
      <c r="C221" s="108"/>
      <c r="D221" s="148"/>
      <c r="E221" s="26" t="s">
        <v>59</v>
      </c>
      <c r="F221" s="13">
        <f t="shared" si="116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>
      <c r="A222" s="100" t="s">
        <v>98</v>
      </c>
      <c r="B222" s="139" t="s">
        <v>144</v>
      </c>
      <c r="C222" s="142" t="s">
        <v>185</v>
      </c>
      <c r="D222" s="100" t="s">
        <v>89</v>
      </c>
      <c r="E222" s="26" t="s">
        <v>47</v>
      </c>
      <c r="F222" s="13">
        <f t="shared" ref="F222:F227" si="118">G222+H222+I222+J222+K222+L222</f>
        <v>13370.248</v>
      </c>
      <c r="G222" s="14">
        <f>G223+G225+G226+G227</f>
        <v>6566.6030000000001</v>
      </c>
      <c r="H222" s="14">
        <f>H223+H225+H226+H227</f>
        <v>6803.6450000000004</v>
      </c>
      <c r="I222" s="14">
        <f>I223+I225+I226+I227</f>
        <v>0</v>
      </c>
      <c r="J222" s="14">
        <v>0</v>
      </c>
      <c r="K222" s="14">
        <v>0</v>
      </c>
      <c r="L222" s="14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>
      <c r="A223" s="101"/>
      <c r="B223" s="140"/>
      <c r="C223" s="143"/>
      <c r="D223" s="101"/>
      <c r="E223" s="26" t="s">
        <v>56</v>
      </c>
      <c r="F223" s="13">
        <f t="shared" si="118"/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7.75" customHeight="1">
      <c r="A224" s="101"/>
      <c r="B224" s="140"/>
      <c r="C224" s="143"/>
      <c r="D224" s="101"/>
      <c r="E224" s="25" t="s">
        <v>188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1"/>
      <c r="B225" s="140"/>
      <c r="C225" s="143"/>
      <c r="D225" s="101"/>
      <c r="E225" s="26" t="s">
        <v>57</v>
      </c>
      <c r="F225" s="13">
        <f t="shared" si="118"/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>
      <c r="A226" s="101"/>
      <c r="B226" s="140"/>
      <c r="C226" s="143"/>
      <c r="D226" s="101"/>
      <c r="E226" s="26" t="s">
        <v>58</v>
      </c>
      <c r="F226" s="13">
        <f t="shared" si="118"/>
        <v>13370.248</v>
      </c>
      <c r="G226" s="17">
        <v>6566.6030000000001</v>
      </c>
      <c r="H226" s="17">
        <v>6803.6450000000004</v>
      </c>
      <c r="I226" s="17">
        <v>0</v>
      </c>
      <c r="J226" s="17">
        <v>0</v>
      </c>
      <c r="K226" s="17">
        <v>0</v>
      </c>
      <c r="L226" s="17">
        <v>0</v>
      </c>
      <c r="M226" s="37" t="s">
        <v>136</v>
      </c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18" customHeight="1">
      <c r="A227" s="102"/>
      <c r="B227" s="141"/>
      <c r="C227" s="144"/>
      <c r="D227" s="102"/>
      <c r="E227" s="26" t="s">
        <v>59</v>
      </c>
      <c r="F227" s="13">
        <f t="shared" si="118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>
      <c r="A228" s="100" t="s">
        <v>111</v>
      </c>
      <c r="B228" s="103" t="s">
        <v>113</v>
      </c>
      <c r="C228" s="106">
        <v>2023</v>
      </c>
      <c r="D228" s="100" t="s">
        <v>137</v>
      </c>
      <c r="E228" s="26" t="s">
        <v>47</v>
      </c>
      <c r="F228" s="13">
        <f t="shared" ref="F228:F233" si="119">G228+H228+I228+J228+K228+L228</f>
        <v>715.09608000000003</v>
      </c>
      <c r="G228" s="14">
        <f>G229+G231+G232+G233</f>
        <v>0</v>
      </c>
      <c r="H228" s="14">
        <f>H229+H231+H232+H233</f>
        <v>0</v>
      </c>
      <c r="I228" s="14">
        <f>I229+I231+I232+I233</f>
        <v>715.09608000000003</v>
      </c>
      <c r="J228" s="14">
        <f>J229+J231+J232+J233</f>
        <v>0</v>
      </c>
      <c r="K228" s="14">
        <f t="shared" ref="K228:L228" si="120">K229+K231+K232+K233</f>
        <v>0</v>
      </c>
      <c r="L228" s="14">
        <f t="shared" si="120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>
      <c r="A229" s="101"/>
      <c r="B229" s="104"/>
      <c r="C229" s="107"/>
      <c r="D229" s="145"/>
      <c r="E229" s="26" t="s">
        <v>56</v>
      </c>
      <c r="F229" s="13">
        <f t="shared" si="119"/>
        <v>0</v>
      </c>
      <c r="G229" s="16">
        <v>0</v>
      </c>
      <c r="H229" s="16">
        <v>0</v>
      </c>
      <c r="I229" s="16"/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30" customHeight="1">
      <c r="A230" s="101"/>
      <c r="B230" s="104"/>
      <c r="C230" s="107"/>
      <c r="D230" s="145"/>
      <c r="E230" s="25" t="s">
        <v>188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1"/>
      <c r="B231" s="104"/>
      <c r="C231" s="107"/>
      <c r="D231" s="145"/>
      <c r="E231" s="26" t="s">
        <v>57</v>
      </c>
      <c r="F231" s="13">
        <f t="shared" si="119"/>
        <v>679.34127999999998</v>
      </c>
      <c r="G231" s="16">
        <v>0</v>
      </c>
      <c r="H231" s="16">
        <v>0</v>
      </c>
      <c r="I231" s="27">
        <v>679.34127999999998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>
      <c r="A232" s="101"/>
      <c r="B232" s="104"/>
      <c r="C232" s="107"/>
      <c r="D232" s="145"/>
      <c r="E232" s="26" t="s">
        <v>58</v>
      </c>
      <c r="F232" s="13">
        <f t="shared" si="119"/>
        <v>35.754800000000003</v>
      </c>
      <c r="G232" s="16">
        <v>0</v>
      </c>
      <c r="H232" s="16">
        <v>0</v>
      </c>
      <c r="I232" s="27">
        <v>35.754800000000003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>
      <c r="A233" s="102"/>
      <c r="B233" s="105"/>
      <c r="C233" s="108"/>
      <c r="D233" s="146"/>
      <c r="E233" s="26" t="s">
        <v>59</v>
      </c>
      <c r="F233" s="13">
        <f t="shared" si="119"/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>
      <c r="A234" s="100" t="s">
        <v>140</v>
      </c>
      <c r="B234" s="103" t="s">
        <v>141</v>
      </c>
      <c r="C234" s="106">
        <v>2023</v>
      </c>
      <c r="D234" s="100" t="s">
        <v>142</v>
      </c>
      <c r="E234" s="26" t="s">
        <v>47</v>
      </c>
      <c r="F234" s="13">
        <f>G234+H234+I234+J234+K234+L234</f>
        <v>1500</v>
      </c>
      <c r="G234" s="14">
        <f>G235+G237+G238+G239</f>
        <v>0</v>
      </c>
      <c r="H234" s="14">
        <f>H235+H237+H238+H239</f>
        <v>0</v>
      </c>
      <c r="I234" s="14">
        <f>I235+I237+I238+I239</f>
        <v>1500</v>
      </c>
      <c r="J234" s="14">
        <f>J235+J237+J238+J239</f>
        <v>0</v>
      </c>
      <c r="K234" s="14">
        <f t="shared" ref="K234:L234" si="121">K235+K237+K238+K239</f>
        <v>0</v>
      </c>
      <c r="L234" s="14">
        <f t="shared" si="121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>
      <c r="A235" s="101"/>
      <c r="B235" s="104"/>
      <c r="C235" s="107"/>
      <c r="D235" s="145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8.5" customHeight="1">
      <c r="A236" s="101"/>
      <c r="B236" s="104"/>
      <c r="C236" s="107"/>
      <c r="D236" s="145"/>
      <c r="E236" s="25" t="s">
        <v>188</v>
      </c>
      <c r="F236" s="13">
        <f>G236+H236+I236+J236+K236+L236</f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1"/>
      <c r="B237" s="104"/>
      <c r="C237" s="107"/>
      <c r="D237" s="145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>
      <c r="A238" s="101"/>
      <c r="B238" s="104"/>
      <c r="C238" s="107"/>
      <c r="D238" s="145"/>
      <c r="E238" s="26" t="s">
        <v>58</v>
      </c>
      <c r="F238" s="13">
        <f>G238+H238+I238+J238+K238+L238</f>
        <v>1500</v>
      </c>
      <c r="G238" s="16">
        <v>0</v>
      </c>
      <c r="H238" s="16">
        <v>0</v>
      </c>
      <c r="I238" s="27">
        <v>1500</v>
      </c>
      <c r="J238" s="16">
        <v>0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>
      <c r="A239" s="102"/>
      <c r="B239" s="105"/>
      <c r="C239" s="108"/>
      <c r="D239" s="146"/>
      <c r="E239" s="26" t="s">
        <v>59</v>
      </c>
      <c r="F239" s="13">
        <f t="shared" ref="F239" si="122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>
      <c r="A240" s="100" t="s">
        <v>186</v>
      </c>
      <c r="B240" s="103" t="s">
        <v>187</v>
      </c>
      <c r="C240" s="106">
        <v>2024</v>
      </c>
      <c r="D240" s="100" t="s">
        <v>137</v>
      </c>
      <c r="E240" s="26" t="s">
        <v>47</v>
      </c>
      <c r="F240" s="13">
        <f>G240+H240+I240+J240+K240+L240</f>
        <v>10576.03</v>
      </c>
      <c r="G240" s="14">
        <f>G241+G243+G244+G245</f>
        <v>0</v>
      </c>
      <c r="H240" s="14">
        <f>H241+H243+H244+H245</f>
        <v>0</v>
      </c>
      <c r="I240" s="14">
        <f>I241+I243+I244+I245</f>
        <v>0</v>
      </c>
      <c r="J240" s="14">
        <f>J241+J242+J243+J244+J245</f>
        <v>10576.03</v>
      </c>
      <c r="K240" s="14">
        <f t="shared" ref="K240:L240" si="123">K241+K243+K244+K245</f>
        <v>0</v>
      </c>
      <c r="L240" s="14">
        <f t="shared" si="123"/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21.75" customHeight="1">
      <c r="A241" s="101"/>
      <c r="B241" s="104"/>
      <c r="C241" s="107"/>
      <c r="D241" s="145"/>
      <c r="E241" s="26" t="s">
        <v>56</v>
      </c>
      <c r="F241" s="13">
        <f>G241+H241+I241+J241+K241+L241</f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30.75" customHeight="1">
      <c r="A242" s="101"/>
      <c r="B242" s="104"/>
      <c r="C242" s="107"/>
      <c r="D242" s="145"/>
      <c r="E242" s="25" t="s">
        <v>188</v>
      </c>
      <c r="F242" s="13">
        <f>G242+H242+I242+J242+K242+L242</f>
        <v>10565.45397</v>
      </c>
      <c r="G242" s="16">
        <v>0</v>
      </c>
      <c r="H242" s="16">
        <v>0</v>
      </c>
      <c r="I242" s="16">
        <v>0</v>
      </c>
      <c r="J242" s="16">
        <v>10565.45397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1"/>
      <c r="B243" s="104"/>
      <c r="C243" s="107"/>
      <c r="D243" s="145"/>
      <c r="E243" s="26" t="s">
        <v>57</v>
      </c>
      <c r="F243" s="13">
        <f>G243+H243+I243+J243+K243+L243</f>
        <v>0</v>
      </c>
      <c r="G243" s="16">
        <v>0</v>
      </c>
      <c r="H243" s="16">
        <v>0</v>
      </c>
      <c r="I243" s="27">
        <v>0</v>
      </c>
      <c r="J243" s="16">
        <v>0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21.75" customHeight="1">
      <c r="A244" s="101"/>
      <c r="B244" s="104"/>
      <c r="C244" s="107"/>
      <c r="D244" s="145"/>
      <c r="E244" s="26" t="s">
        <v>58</v>
      </c>
      <c r="F244" s="13">
        <f>G244+H244+I244+J244+K244+L244</f>
        <v>10.576029999999999</v>
      </c>
      <c r="G244" s="16">
        <v>0</v>
      </c>
      <c r="H244" s="16">
        <v>0</v>
      </c>
      <c r="I244" s="27"/>
      <c r="J244" s="16">
        <v>10.576029999999999</v>
      </c>
      <c r="K244" s="16">
        <v>0</v>
      </c>
      <c r="L244" s="16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21.75" customHeight="1">
      <c r="A245" s="102"/>
      <c r="B245" s="105"/>
      <c r="C245" s="108"/>
      <c r="D245" s="146"/>
      <c r="E245" s="26" t="s">
        <v>59</v>
      </c>
      <c r="F245" s="13">
        <f t="shared" ref="F245" si="124">G245+H245+I245+J245+K245</f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42" customFormat="1" ht="21.75" customHeight="1">
      <c r="A246" s="121"/>
      <c r="B246" s="149" t="s">
        <v>73</v>
      </c>
      <c r="C246" s="106" t="s">
        <v>149</v>
      </c>
      <c r="D246" s="129"/>
      <c r="E246" s="25" t="s">
        <v>47</v>
      </c>
      <c r="F246" s="23">
        <f t="shared" ref="F246:J247" si="125">F12+F66+F78+F120+F192</f>
        <v>1273820.8804999997</v>
      </c>
      <c r="G246" s="23">
        <f t="shared" si="125"/>
        <v>182601.34386000002</v>
      </c>
      <c r="H246" s="23">
        <f t="shared" si="125"/>
        <v>233788.01252999998</v>
      </c>
      <c r="I246" s="23">
        <f t="shared" si="125"/>
        <v>207030.61450999998</v>
      </c>
      <c r="J246" s="23">
        <f t="shared" si="125"/>
        <v>215596.79359999998</v>
      </c>
      <c r="K246" s="71">
        <f>K12+K66+K78+K120+K192+K108+K180</f>
        <v>199465.86599999998</v>
      </c>
      <c r="L246" s="71">
        <f>L12+L66+L78+L120+L192</f>
        <v>235338.25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59"/>
      <c r="AN246" s="59"/>
      <c r="AO246" s="59"/>
      <c r="AP246" s="59"/>
      <c r="AQ246" s="59"/>
      <c r="AR246" s="39"/>
      <c r="AS246" s="39"/>
      <c r="AT246" s="39"/>
      <c r="AU246" s="39"/>
      <c r="AV246" s="39"/>
      <c r="AW246" s="39"/>
      <c r="AX246" s="39"/>
      <c r="AY246" s="39"/>
      <c r="AZ246" s="39"/>
    </row>
    <row r="247" spans="1:53" s="42" customFormat="1" ht="21.75" customHeight="1">
      <c r="A247" s="122"/>
      <c r="B247" s="150"/>
      <c r="C247" s="107"/>
      <c r="D247" s="129"/>
      <c r="E247" s="25" t="s">
        <v>56</v>
      </c>
      <c r="F247" s="23">
        <f t="shared" si="125"/>
        <v>13370.09599</v>
      </c>
      <c r="G247" s="23">
        <f t="shared" si="125"/>
        <v>6456.1931199999999</v>
      </c>
      <c r="H247" s="23">
        <f t="shared" si="125"/>
        <v>356.34931</v>
      </c>
      <c r="I247" s="23">
        <f t="shared" si="125"/>
        <v>6245.4033200000003</v>
      </c>
      <c r="J247" s="23">
        <f t="shared" si="125"/>
        <v>312.15024</v>
      </c>
      <c r="K247" s="71">
        <f>K13+K67+K79+K121+K193</f>
        <v>0</v>
      </c>
      <c r="L247" s="71">
        <f>L13+L67+L79+L121+L193</f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59"/>
      <c r="AN247" s="59"/>
      <c r="AO247" s="59"/>
      <c r="AP247" s="59"/>
      <c r="AQ247" s="59"/>
      <c r="AR247" s="39"/>
      <c r="AS247" s="39"/>
      <c r="AT247" s="39"/>
      <c r="AU247" s="39"/>
      <c r="AV247" s="39"/>
      <c r="AW247" s="39"/>
      <c r="AX247" s="39"/>
      <c r="AY247" s="39"/>
      <c r="AZ247" s="39"/>
    </row>
    <row r="248" spans="1:53" s="42" customFormat="1" ht="27" customHeight="1">
      <c r="A248" s="122"/>
      <c r="B248" s="150"/>
      <c r="C248" s="107"/>
      <c r="D248" s="129"/>
      <c r="E248" s="25" t="s">
        <v>188</v>
      </c>
      <c r="F248" s="23">
        <f t="shared" ref="F248:H251" si="126">F14+F68+F80+F122+F194</f>
        <v>10565.45397</v>
      </c>
      <c r="G248" s="71">
        <f t="shared" si="126"/>
        <v>0</v>
      </c>
      <c r="H248" s="71">
        <f t="shared" si="126"/>
        <v>0</v>
      </c>
      <c r="I248" s="71">
        <f>I14+I74+I80+I122+I194</f>
        <v>0</v>
      </c>
      <c r="J248" s="23">
        <f>J14+J68+J80+J122+J194</f>
        <v>10565.45397</v>
      </c>
      <c r="K248" s="71">
        <f>K14+K68+K80+K122+K194</f>
        <v>0</v>
      </c>
      <c r="L248" s="71">
        <f>L14+L68+L80+L122+L194</f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59"/>
      <c r="AN248" s="59"/>
      <c r="AO248" s="59"/>
      <c r="AP248" s="59"/>
      <c r="AQ248" s="59"/>
      <c r="AR248" s="39"/>
      <c r="AS248" s="39"/>
      <c r="AT248" s="39"/>
      <c r="AU248" s="39"/>
      <c r="AV248" s="39"/>
      <c r="AW248" s="39"/>
      <c r="AX248" s="39"/>
      <c r="AY248" s="39"/>
      <c r="AZ248" s="39"/>
    </row>
    <row r="249" spans="1:53" s="42" customFormat="1" ht="21.75" customHeight="1">
      <c r="A249" s="122"/>
      <c r="B249" s="150"/>
      <c r="C249" s="107"/>
      <c r="D249" s="129"/>
      <c r="E249" s="25" t="s">
        <v>57</v>
      </c>
      <c r="F249" s="23">
        <f t="shared" si="126"/>
        <v>15143.830740000001</v>
      </c>
      <c r="G249" s="23">
        <f t="shared" si="126"/>
        <v>462.43673999999999</v>
      </c>
      <c r="H249" s="23">
        <f t="shared" si="126"/>
        <v>13484.10122</v>
      </c>
      <c r="I249" s="23">
        <f>I15+I75+I81+I123+I195</f>
        <v>856.86382000000003</v>
      </c>
      <c r="J249" s="23">
        <f>J15+J69+J81+J123+J195</f>
        <v>124.42896</v>
      </c>
      <c r="K249" s="71">
        <f>K15+K69+K81+K123+K195</f>
        <v>108</v>
      </c>
      <c r="L249" s="71">
        <f>L15+L69+L81+L123+L195</f>
        <v>108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59"/>
      <c r="AN249" s="59"/>
      <c r="AO249" s="59"/>
      <c r="AP249" s="59"/>
      <c r="AQ249" s="59"/>
      <c r="AR249" s="39"/>
      <c r="AS249" s="39"/>
      <c r="AT249" s="39"/>
      <c r="AU249" s="39"/>
      <c r="AV249" s="39"/>
      <c r="AW249" s="39"/>
      <c r="AX249" s="39"/>
      <c r="AY249" s="39"/>
      <c r="AZ249" s="39"/>
    </row>
    <row r="250" spans="1:53" s="42" customFormat="1" ht="21.75" customHeight="1">
      <c r="A250" s="122"/>
      <c r="B250" s="150"/>
      <c r="C250" s="107"/>
      <c r="D250" s="129"/>
      <c r="E250" s="25" t="s">
        <v>58</v>
      </c>
      <c r="F250" s="23">
        <f t="shared" si="126"/>
        <v>1234741.4997999999</v>
      </c>
      <c r="G250" s="23">
        <f t="shared" si="126"/>
        <v>175682.71400000001</v>
      </c>
      <c r="H250" s="23">
        <f t="shared" si="126"/>
        <v>219947.56200000001</v>
      </c>
      <c r="I250" s="23">
        <f>I16+I70+I82+I124+I196</f>
        <v>199928.34736999997</v>
      </c>
      <c r="J250" s="23">
        <f>J16+J70+J82+J124+J196</f>
        <v>204594.76042999999</v>
      </c>
      <c r="K250" s="71">
        <f>K16+K70+K82+K124+K196+K112+K184</f>
        <v>199357.86599999998</v>
      </c>
      <c r="L250" s="71">
        <f>L16+L70+L82+L124+L196+L112+L184</f>
        <v>235230.25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59"/>
      <c r="AN250" s="59"/>
      <c r="AO250" s="59"/>
      <c r="AP250" s="59"/>
      <c r="AQ250" s="59"/>
      <c r="AR250" s="39"/>
      <c r="AS250" s="39"/>
      <c r="AT250" s="39"/>
      <c r="AU250" s="39"/>
      <c r="AV250" s="39"/>
      <c r="AW250" s="39"/>
      <c r="AX250" s="39"/>
      <c r="AY250" s="39"/>
      <c r="AZ250" s="39"/>
    </row>
    <row r="251" spans="1:53" s="58" customFormat="1" ht="21.75" customHeight="1">
      <c r="A251" s="128"/>
      <c r="B251" s="151"/>
      <c r="C251" s="108"/>
      <c r="D251" s="130"/>
      <c r="E251" s="25" t="s">
        <v>59</v>
      </c>
      <c r="F251" s="13">
        <f t="shared" si="126"/>
        <v>0</v>
      </c>
      <c r="G251" s="23">
        <f t="shared" si="126"/>
        <v>0</v>
      </c>
      <c r="H251" s="23">
        <f t="shared" si="126"/>
        <v>0</v>
      </c>
      <c r="I251" s="23">
        <f>I17+I71+I83+I125+I197</f>
        <v>0</v>
      </c>
      <c r="J251" s="23">
        <f>J17+J71+J83+J125+J197</f>
        <v>0</v>
      </c>
      <c r="K251" s="71">
        <f>K17+K71+K83+K125+K197</f>
        <v>0</v>
      </c>
      <c r="L251" s="71">
        <f>L17+L71+L83+L125+L197</f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60"/>
      <c r="AN251" s="60"/>
      <c r="AO251" s="60"/>
      <c r="AP251" s="60"/>
      <c r="AQ251" s="60"/>
      <c r="AR251" s="55"/>
      <c r="AS251" s="55"/>
      <c r="AT251" s="55"/>
      <c r="AU251" s="55"/>
      <c r="AV251" s="55"/>
      <c r="AW251" s="55"/>
      <c r="AX251" s="55"/>
      <c r="AY251" s="55"/>
      <c r="AZ251" s="55"/>
    </row>
    <row r="252" spans="1:53" s="33" customFormat="1" ht="12.7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68"/>
      <c r="L252" s="68"/>
    </row>
    <row r="253" spans="1:53" s="33" customFormat="1" ht="12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68"/>
      <c r="L253" s="68"/>
    </row>
    <row r="254" spans="1:53" s="81" customFormat="1" ht="15" customHeight="1">
      <c r="B254" s="82" t="s">
        <v>145</v>
      </c>
      <c r="C254" s="83"/>
      <c r="D254" s="84" t="s">
        <v>146</v>
      </c>
      <c r="E254" s="84"/>
      <c r="F254" s="84"/>
      <c r="G254" s="84"/>
      <c r="H254" s="85"/>
      <c r="I254" s="86"/>
      <c r="J254" s="87"/>
      <c r="K254" s="87"/>
      <c r="L254" s="88"/>
      <c r="M254" s="88"/>
      <c r="N254" s="88"/>
      <c r="O254" s="88"/>
      <c r="P254" s="88"/>
      <c r="Q254" s="88"/>
      <c r="R254" s="88"/>
    </row>
    <row r="255" spans="1:53" s="81" customFormat="1" ht="15.75">
      <c r="B255" s="89"/>
      <c r="C255" s="89"/>
      <c r="D255" s="90" t="s">
        <v>148</v>
      </c>
      <c r="E255" s="90"/>
      <c r="F255" s="90"/>
      <c r="G255" s="90"/>
      <c r="H255" s="91"/>
      <c r="J255" s="88"/>
      <c r="K255" s="86" t="s">
        <v>147</v>
      </c>
      <c r="L255" s="92"/>
      <c r="M255" s="88"/>
      <c r="N255" s="88"/>
      <c r="O255" s="88"/>
      <c r="P255" s="88"/>
      <c r="Q255" s="88"/>
      <c r="R255" s="88"/>
    </row>
    <row r="256" spans="1:53" s="78" customFormat="1" ht="12.75">
      <c r="B256" s="79"/>
      <c r="C256" s="79"/>
      <c r="D256" s="79"/>
      <c r="E256" s="79"/>
      <c r="F256" s="79"/>
      <c r="G256" s="79"/>
      <c r="H256" s="79"/>
      <c r="J256" s="93"/>
      <c r="K256" s="80"/>
      <c r="L256" s="80"/>
      <c r="M256" s="80"/>
      <c r="N256" s="80"/>
      <c r="O256" s="80"/>
      <c r="P256" s="80"/>
      <c r="Q256" s="80"/>
      <c r="R256" s="80"/>
    </row>
    <row r="257" spans="2:18" s="78" customFormat="1" ht="12.75">
      <c r="B257" s="79"/>
      <c r="C257" s="79"/>
      <c r="D257" s="79"/>
      <c r="E257" s="79"/>
      <c r="F257" s="79"/>
      <c r="G257" s="79"/>
      <c r="H257" s="79"/>
      <c r="I257" s="94"/>
      <c r="J257" s="94"/>
      <c r="K257" s="94"/>
      <c r="L257" s="80"/>
      <c r="M257" s="80"/>
      <c r="N257" s="80"/>
      <c r="O257" s="80"/>
      <c r="P257" s="80"/>
      <c r="Q257" s="80"/>
      <c r="R257" s="80"/>
    </row>
    <row r="258" spans="2:18" s="33" customFormat="1" ht="21.75" customHeight="1">
      <c r="F258" s="37"/>
      <c r="H258" s="61"/>
      <c r="I258" s="61"/>
      <c r="J258" s="61"/>
      <c r="K258" s="69"/>
      <c r="L258" s="69"/>
    </row>
    <row r="259" spans="2:18" s="33" customFormat="1" ht="21.75" customHeight="1">
      <c r="F259" s="37"/>
      <c r="H259" s="61"/>
      <c r="I259" s="61"/>
      <c r="J259" s="61"/>
      <c r="K259" s="69"/>
      <c r="L259" s="69"/>
    </row>
    <row r="260" spans="2:18" s="33" customFormat="1" ht="21.75" customHeight="1">
      <c r="F260" s="37"/>
      <c r="H260" s="61"/>
      <c r="I260" s="61"/>
      <c r="J260" s="61"/>
      <c r="K260" s="69"/>
      <c r="L260" s="69"/>
    </row>
    <row r="261" spans="2:18" s="33" customFormat="1" ht="21.75" customHeight="1">
      <c r="F261" s="37"/>
      <c r="H261" s="61"/>
      <c r="I261" s="61"/>
      <c r="J261" s="61"/>
      <c r="K261" s="69"/>
      <c r="L261" s="69"/>
    </row>
    <row r="262" spans="2:18" s="33" customFormat="1" ht="21.75" customHeight="1">
      <c r="F262" s="37"/>
      <c r="H262" s="61"/>
      <c r="I262" s="61"/>
      <c r="J262" s="61"/>
      <c r="K262" s="69"/>
      <c r="L262" s="69"/>
    </row>
    <row r="263" spans="2:18" s="33" customFormat="1" ht="21.75" customHeight="1">
      <c r="F263" s="37"/>
      <c r="H263" s="61"/>
      <c r="I263" s="61"/>
      <c r="J263" s="61"/>
      <c r="K263" s="69"/>
      <c r="L263" s="69"/>
    </row>
    <row r="264" spans="2:18" s="33" customFormat="1" ht="21.75" customHeight="1">
      <c r="F264" s="37"/>
      <c r="H264" s="61"/>
      <c r="I264" s="61"/>
      <c r="J264" s="61"/>
      <c r="K264" s="69"/>
      <c r="L264" s="69"/>
    </row>
    <row r="265" spans="2:18" s="33" customFormat="1" ht="21.75" customHeight="1">
      <c r="F265" s="37"/>
      <c r="H265" s="61"/>
      <c r="I265" s="61"/>
      <c r="J265" s="61"/>
      <c r="K265" s="69"/>
      <c r="L265" s="69"/>
    </row>
    <row r="266" spans="2:18" s="33" customFormat="1" ht="21.75" customHeight="1">
      <c r="F266" s="37"/>
      <c r="H266" s="61"/>
      <c r="I266" s="61"/>
      <c r="J266" s="61"/>
      <c r="K266" s="69"/>
      <c r="L266" s="69"/>
    </row>
    <row r="267" spans="2:18" s="33" customFormat="1" ht="21.75" customHeight="1">
      <c r="F267" s="37"/>
      <c r="H267" s="61"/>
      <c r="I267" s="61"/>
      <c r="J267" s="61"/>
      <c r="K267" s="69"/>
      <c r="L267" s="69"/>
    </row>
    <row r="268" spans="2:18" s="33" customFormat="1" ht="21.75" customHeight="1">
      <c r="F268" s="37"/>
      <c r="H268" s="61"/>
      <c r="I268" s="61"/>
      <c r="J268" s="61"/>
      <c r="K268" s="69"/>
      <c r="L268" s="69"/>
    </row>
    <row r="269" spans="2:18" s="33" customFormat="1" ht="21.75" customHeight="1">
      <c r="F269" s="37"/>
      <c r="H269" s="61"/>
      <c r="I269" s="61"/>
      <c r="J269" s="61"/>
      <c r="K269" s="69"/>
      <c r="L269" s="69"/>
    </row>
    <row r="270" spans="2:18" s="33" customFormat="1" ht="21.75" customHeight="1">
      <c r="F270" s="37"/>
      <c r="H270" s="61"/>
      <c r="I270" s="61"/>
      <c r="J270" s="61"/>
      <c r="K270" s="69"/>
      <c r="L270" s="69"/>
    </row>
    <row r="271" spans="2:18" s="33" customFormat="1" ht="21.75" customHeight="1">
      <c r="F271" s="37"/>
      <c r="H271" s="61"/>
      <c r="I271" s="61"/>
      <c r="J271" s="61"/>
      <c r="K271" s="69"/>
      <c r="L271" s="69"/>
    </row>
    <row r="272" spans="2:18" s="33" customFormat="1" ht="21.75" customHeight="1">
      <c r="F272" s="37"/>
      <c r="H272" s="61"/>
      <c r="I272" s="61"/>
      <c r="J272" s="61"/>
      <c r="K272" s="69"/>
      <c r="L272" s="69"/>
    </row>
    <row r="273" spans="1:52" s="33" customFormat="1" ht="21.75" customHeight="1">
      <c r="F273" s="37"/>
      <c r="H273" s="61"/>
      <c r="I273" s="61"/>
      <c r="J273" s="61"/>
      <c r="K273" s="69"/>
      <c r="L273" s="69"/>
    </row>
    <row r="274" spans="1:52" s="63" customFormat="1" ht="21.75" customHeight="1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  <row r="275" spans="1:52" s="63" customFormat="1" ht="21.75" customHeight="1">
      <c r="A275" s="62"/>
      <c r="F275" s="64"/>
      <c r="H275" s="61"/>
      <c r="I275" s="61"/>
      <c r="J275" s="61"/>
      <c r="K275" s="69"/>
      <c r="L275" s="69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</row>
    <row r="276" spans="1:52" s="63" customFormat="1" ht="21.75" customHeight="1">
      <c r="A276" s="62"/>
      <c r="F276" s="64"/>
      <c r="H276" s="61"/>
      <c r="I276" s="61"/>
      <c r="J276" s="61"/>
      <c r="K276" s="69"/>
      <c r="L276" s="69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</row>
    <row r="277" spans="1:52" s="63" customFormat="1" ht="21.75" customHeight="1">
      <c r="A277" s="62"/>
      <c r="F277" s="64"/>
      <c r="H277" s="61"/>
      <c r="I277" s="61"/>
      <c r="J277" s="61"/>
      <c r="K277" s="69"/>
      <c r="L277" s="69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</row>
    <row r="278" spans="1:52" s="63" customFormat="1" ht="21.75" customHeight="1">
      <c r="A278" s="62"/>
      <c r="F278" s="64"/>
      <c r="H278" s="61"/>
      <c r="I278" s="61"/>
      <c r="J278" s="61"/>
      <c r="K278" s="69"/>
      <c r="L278" s="69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</row>
    <row r="279" spans="1:52" s="63" customFormat="1" ht="21.75" customHeight="1">
      <c r="A279" s="62"/>
      <c r="F279" s="64"/>
      <c r="H279" s="61"/>
      <c r="I279" s="61"/>
      <c r="J279" s="61"/>
      <c r="K279" s="69"/>
      <c r="L279" s="69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</row>
    <row r="280" spans="1:52" s="63" customFormat="1" ht="21.75" customHeight="1">
      <c r="A280" s="62"/>
      <c r="F280" s="64"/>
      <c r="H280" s="61"/>
      <c r="I280" s="61"/>
      <c r="J280" s="61"/>
      <c r="K280" s="69"/>
      <c r="L280" s="69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</sheetData>
  <autoFilter ref="A9:I251"/>
  <mergeCells count="175">
    <mergeCell ref="D12:D17"/>
    <mergeCell ref="A234:A239"/>
    <mergeCell ref="B234:B239"/>
    <mergeCell ref="C234:C239"/>
    <mergeCell ref="D234:D239"/>
    <mergeCell ref="A186:A191"/>
    <mergeCell ref="B186:B191"/>
    <mergeCell ref="C186:C191"/>
    <mergeCell ref="D186:D191"/>
    <mergeCell ref="A60:A65"/>
    <mergeCell ref="B60:B65"/>
    <mergeCell ref="C60:C65"/>
    <mergeCell ref="D60:D65"/>
    <mergeCell ref="A228:A233"/>
    <mergeCell ref="B228:B233"/>
    <mergeCell ref="C228:C233"/>
    <mergeCell ref="D228:D233"/>
    <mergeCell ref="D120:D125"/>
    <mergeCell ref="D156:D161"/>
    <mergeCell ref="D162:D167"/>
    <mergeCell ref="D174:D179"/>
    <mergeCell ref="D144:D149"/>
    <mergeCell ref="D108:D113"/>
    <mergeCell ref="C150:C155"/>
    <mergeCell ref="D54:D59"/>
    <mergeCell ref="D66:D71"/>
    <mergeCell ref="C36:C41"/>
    <mergeCell ref="C42:C47"/>
    <mergeCell ref="C54:C59"/>
    <mergeCell ref="A114:A119"/>
    <mergeCell ref="B114:B119"/>
    <mergeCell ref="C114:C119"/>
    <mergeCell ref="D114:D119"/>
    <mergeCell ref="B36:B41"/>
    <mergeCell ref="A42:A47"/>
    <mergeCell ref="A78:A83"/>
    <mergeCell ref="B78:B83"/>
    <mergeCell ref="A72:A77"/>
    <mergeCell ref="B72:B77"/>
    <mergeCell ref="C72:C77"/>
    <mergeCell ref="C78:C83"/>
    <mergeCell ref="A36:A41"/>
    <mergeCell ref="B42:B47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C30:C35"/>
    <mergeCell ref="B240:B245"/>
    <mergeCell ref="C240:C245"/>
    <mergeCell ref="D240:D245"/>
    <mergeCell ref="D90:D95"/>
    <mergeCell ref="C108:C113"/>
    <mergeCell ref="D132:D137"/>
    <mergeCell ref="D138:D143"/>
    <mergeCell ref="D150:D155"/>
    <mergeCell ref="A102:A107"/>
    <mergeCell ref="B102:B107"/>
    <mergeCell ref="D102:D107"/>
    <mergeCell ref="C102:C107"/>
    <mergeCell ref="D126:D131"/>
    <mergeCell ref="D96:D101"/>
    <mergeCell ref="A96:A101"/>
    <mergeCell ref="B96:B101"/>
    <mergeCell ref="C96:C101"/>
    <mergeCell ref="A90:A95"/>
    <mergeCell ref="B90:B95"/>
    <mergeCell ref="C90:C95"/>
    <mergeCell ref="B138:B143"/>
    <mergeCell ref="B144:B149"/>
    <mergeCell ref="A108:A113"/>
    <mergeCell ref="B108:B113"/>
    <mergeCell ref="D180:D185"/>
    <mergeCell ref="A222:A227"/>
    <mergeCell ref="B222:B227"/>
    <mergeCell ref="C222:C227"/>
    <mergeCell ref="D210:D215"/>
    <mergeCell ref="B204:B209"/>
    <mergeCell ref="C204:C209"/>
    <mergeCell ref="D246:D251"/>
    <mergeCell ref="D192:D197"/>
    <mergeCell ref="D198:D203"/>
    <mergeCell ref="D216:D221"/>
    <mergeCell ref="D222:D227"/>
    <mergeCell ref="D204:D209"/>
    <mergeCell ref="A246:A251"/>
    <mergeCell ref="C246:C251"/>
    <mergeCell ref="B246:B251"/>
    <mergeCell ref="A192:A197"/>
    <mergeCell ref="B192:B197"/>
    <mergeCell ref="C192:C197"/>
    <mergeCell ref="A216:A221"/>
    <mergeCell ref="A198:A203"/>
    <mergeCell ref="B198:B203"/>
    <mergeCell ref="C198:C203"/>
    <mergeCell ref="A240:A245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B174:B179"/>
    <mergeCell ref="C174:C179"/>
    <mergeCell ref="C168:C173"/>
    <mergeCell ref="A168:A173"/>
    <mergeCell ref="B168:B173"/>
    <mergeCell ref="C132:C137"/>
    <mergeCell ref="A138:A143"/>
    <mergeCell ref="D30:D35"/>
    <mergeCell ref="D36:D41"/>
    <mergeCell ref="D42:D47"/>
    <mergeCell ref="D48:D53"/>
    <mergeCell ref="A84:A89"/>
    <mergeCell ref="B84:B89"/>
    <mergeCell ref="C84:C89"/>
    <mergeCell ref="A66:A71"/>
    <mergeCell ref="B66:B71"/>
    <mergeCell ref="A54:A59"/>
    <mergeCell ref="A48:A53"/>
    <mergeCell ref="B48:B53"/>
    <mergeCell ref="D168:D173"/>
    <mergeCell ref="B216:B221"/>
    <mergeCell ref="C216:C221"/>
    <mergeCell ref="A204:A209"/>
    <mergeCell ref="A144:A149"/>
    <mergeCell ref="B132:B137"/>
    <mergeCell ref="C156:C161"/>
    <mergeCell ref="A150:A155"/>
    <mergeCell ref="A180:A185"/>
    <mergeCell ref="B180:B185"/>
    <mergeCell ref="C180:C185"/>
    <mergeCell ref="C144:C149"/>
    <mergeCell ref="B150:B155"/>
    <mergeCell ref="A4:L6"/>
    <mergeCell ref="G1:L3"/>
    <mergeCell ref="L9:L10"/>
    <mergeCell ref="A210:A215"/>
    <mergeCell ref="B210:B215"/>
    <mergeCell ref="C210:C215"/>
    <mergeCell ref="A126:A131"/>
    <mergeCell ref="B126:B131"/>
    <mergeCell ref="C126:C131"/>
    <mergeCell ref="A120:A125"/>
    <mergeCell ref="B120:B125"/>
    <mergeCell ref="C120:C125"/>
    <mergeCell ref="A174:A179"/>
    <mergeCell ref="C138:C143"/>
    <mergeCell ref="A156:A161"/>
    <mergeCell ref="B156:B161"/>
    <mergeCell ref="A162:A167"/>
    <mergeCell ref="B162:B167"/>
    <mergeCell ref="C162:C167"/>
    <mergeCell ref="A132:A137"/>
    <mergeCell ref="D84:D89"/>
    <mergeCell ref="D72:D77"/>
    <mergeCell ref="D78:D83"/>
    <mergeCell ref="B54:B59"/>
  </mergeCells>
  <pageMargins left="0.25" right="0.25" top="0.75" bottom="0.75" header="0.3" footer="0.3"/>
  <pageSetup paperSize="9" scale="71" fitToHeight="0" orientation="landscape" r:id="rId1"/>
  <rowBreaks count="9" manualBreakCount="9">
    <brk id="29" max="11" man="1"/>
    <brk id="59" max="11" man="1"/>
    <brk id="83" max="11" man="1"/>
    <brk id="95" max="11" man="1"/>
    <brk id="125" max="11" man="1"/>
    <brk id="161" max="11" man="1"/>
    <brk id="191" max="11" man="1"/>
    <brk id="215" max="11" man="1"/>
    <brk id="23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2024-01-26T06:42:56Z</dcterms:modified>
</cp:coreProperties>
</file>